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Sales" sheetId="1" state="visible" r:id="rId3"/>
    <sheet name="Costs" sheetId="2" state="visible" r:id="rId4"/>
    <sheet name="נתונים מחושבים" sheetId="3" state="visible" r:id="rId5"/>
    <sheet name="סיכום לפי מוצר" sheetId="4" state="visible" r:id="rId6"/>
    <sheet name="סיכום לפי סניף" sheetId="5" state="visible" r:id="rId7"/>
    <sheet name="מגמות שנתיות" sheetId="6" state="visible" r:id="rId8"/>
    <sheet name="סיכום לפי סוכן" sheetId="7" state="visible" r:id="rId9"/>
    <sheet name="מגמה מוצר × שנה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<sst xmlns="http://schemas.openxmlformats.org/spreadsheetml/2006/main" count="200" uniqueCount="56">
  <si>
    <t xml:space="preserve">נתוני מכירות גולמיים – Sales</t>
  </si>
  <si>
    <t xml:space="preserve">שנה</t>
  </si>
  <si>
    <t xml:space="preserve">סניף</t>
  </si>
  <si>
    <t xml:space="preserve">מוצר</t>
  </si>
  <si>
    <t xml:space="preserve">סוכן</t>
  </si>
  <si>
    <t xml:space="preserve">כמות</t>
  </si>
  <si>
    <t xml:space="preserve">מחיר ליחידה</t>
  </si>
  <si>
    <t xml:space="preserve">מקרא צבעים:</t>
  </si>
  <si>
    <t xml:space="preserve">תל אביב</t>
  </si>
  <si>
    <t xml:space="preserve">מוצר A</t>
  </si>
  <si>
    <t xml:space="preserve">דני</t>
  </si>
  <si>
    <t xml:space="preserve">■  ערך קבוע (input)</t>
  </si>
  <si>
    <t xml:space="preserve">חיפה</t>
  </si>
  <si>
    <t xml:space="preserve">רותם</t>
  </si>
  <si>
    <t xml:space="preserve">■  נוסחה</t>
  </si>
  <si>
    <t xml:space="preserve">ירושלים</t>
  </si>
  <si>
    <t xml:space="preserve">מוצר B</t>
  </si>
  <si>
    <t xml:space="preserve">מיכל</t>
  </si>
  <si>
    <t xml:space="preserve">■  קישור לגיליון אחר</t>
  </si>
  <si>
    <t xml:space="preserve">באר שבע</t>
  </si>
  <si>
    <t xml:space="preserve">מוצר C</t>
  </si>
  <si>
    <t xml:space="preserve">יואב</t>
  </si>
  <si>
    <t xml:space="preserve">נתניה</t>
  </si>
  <si>
    <t xml:space="preserve">מוצר D</t>
  </si>
  <si>
    <t xml:space="preserve">לירון</t>
  </si>
  <si>
    <t xml:space="preserve">מוצר E</t>
  </si>
  <si>
    <t xml:space="preserve">עלויות לפי מוצר ושנה – Costs</t>
  </si>
  <si>
    <t xml:space="preserve">עלות ליחידה</t>
  </si>
  <si>
    <t xml:space="preserve">מפתח (עזר)</t>
  </si>
  <si>
    <t xml:space="preserve">נתונים מחושבים – עלויות, הכנסות ורווח (כל הערכים מחושבים בנוסחאות)</t>
  </si>
  <si>
    <t xml:space="preserve">🟦 כחול = ערך קבוע (input)  |  ⚫ שחור = נוסחה  |  🟢 ירוק = קישור לגיליון אחר</t>
  </si>
  <si>
    <t xml:space="preserve">הכנסות</t>
  </si>
  <si>
    <t xml:space="preserve">עלות כוללת</t>
  </si>
  <si>
    <t xml:space="preserve">רווח גולמי</t>
  </si>
  <si>
    <t xml:space="preserve">מרווח %</t>
  </si>
  <si>
    <t xml:space="preserve">סה"כ</t>
  </si>
  <si>
    <t xml:space="preserve">סיכום לפי מוצר – כל הערכים מחושבים בנוסחאות SUMIFS</t>
  </si>
  <si>
    <t xml:space="preserve">⬅ כל הנוסחאות מסתמכות על גיליון 'נתונים מחושבים'. שנה את הנתונים שם ותוצאות כאן יתעדכנו אוטומטית.</t>
  </si>
  <si>
    <t xml:space="preserve">כמות כוללת</t>
  </si>
  <si>
    <t xml:space="preserve">הכנסות (₪)</t>
  </si>
  <si>
    <t xml:space="preserve">עלות כוללת (₪)</t>
  </si>
  <si>
    <t xml:space="preserve">רווח (₪)</t>
  </si>
  <si>
    <t xml:space="preserve">דירוג הכנסות</t>
  </si>
  <si>
    <t xml:space="preserve">סטטוס</t>
  </si>
  <si>
    <t xml:space="preserve">סיכום לפי סניף – SUMIF</t>
  </si>
  <si>
    <t xml:space="preserve">דירוג</t>
  </si>
  <si>
    <t xml:space="preserve">מגמות שנתיות – SUMIFS לפי שנה</t>
  </si>
  <si>
    <t xml:space="preserve">שינוי הכנסות %</t>
  </si>
  <si>
    <t xml:space="preserve">שינוי רווח %</t>
  </si>
  <si>
    <t xml:space="preserve">—</t>
  </si>
  <si>
    <t xml:space="preserve">סה"כ / ממוצע</t>
  </si>
  <si>
    <t xml:space="preserve">סיכום לפי סוכן – SUMIF</t>
  </si>
  <si>
    <t xml:space="preserve">הכנסות לפי מוצר ושנה – SUMIFS (2 קריטריונים)</t>
  </si>
  <si>
    <t xml:space="preserve">סה"כ (₪)</t>
  </si>
  <si>
    <t xml:space="preserve">שינוי 23→25</t>
  </si>
  <si>
    <t xml:space="preserve">CAGR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</si>
</sst>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#,##0"/>
    <numFmt numFmtId="167" formatCode="0.0%"/>
    <numFmt numFmtId="168" formatCode="\+0.0%;\-0.0%;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i val="true"/>
      <sz val="10"/>
      <color rgb="FF444444"/>
      <name val="Arial"/>
      <family val="0"/>
      <charset val="1"/>
    </font>
    <font>
      <i val="true"/>
      <sz val="10"/>
      <color rgb="FFAAAAAA"/>
      <name val="Arial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4FAF8"/>
        <bgColor rgb="FFFAFAFA"/>
      </patternFill>
    </fill>
    <fill>
      <patternFill patternType="solid">
        <fgColor rgb="FFFFFFFF"/>
        <bgColor rgb="FFFAFAFA"/>
      </patternFill>
    </fill>
    <fill>
      <patternFill patternType="solid">
        <fgColor rgb="FF2E75B6"/>
        <bgColor rgb="FF0066CC"/>
      </patternFill>
    </fill>
    <fill>
      <patternFill patternType="solid">
        <fgColor rgb="FF888888"/>
        <bgColor rgb="FFAAAAAA"/>
      </patternFill>
    </fill>
    <fill>
      <patternFill patternType="solid">
        <fgColor rgb="FFD6E4F0"/>
        <bgColor rgb="FFF3E5F5"/>
      </patternFill>
    </fill>
    <fill>
      <patternFill patternType="solid">
        <fgColor rgb="FF078E74"/>
        <bgColor rgb="FF008080"/>
      </patternFill>
    </fill>
    <fill>
      <patternFill patternType="solid">
        <fgColor rgb="FFFAFAFA"/>
        <bgColor rgb="FFF4FAF8"/>
      </patternFill>
    </fill>
    <fill>
      <patternFill patternType="solid">
        <fgColor rgb="FFE8821A"/>
        <bgColor rgb="FFFF6600"/>
      </patternFill>
    </fill>
    <fill>
      <patternFill patternType="solid">
        <fgColor rgb="FFFFF3E0"/>
        <bgColor rgb="FFFAFAFA"/>
      </patternFill>
    </fill>
    <fill>
      <patternFill patternType="solid">
        <fgColor rgb="FF6C3483"/>
        <bgColor rgb="FF993366"/>
      </patternFill>
    </fill>
    <fill>
      <patternFill patternType="solid">
        <fgColor rgb="FFF3E5F5"/>
        <bgColor rgb="FFFFF3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78E74"/>
      <rgbColor rgb="FFCCCCCC"/>
      <rgbColor rgb="FF888888"/>
      <rgbColor rgb="FF9999FF"/>
      <rgbColor rgb="FF6C3483"/>
      <rgbColor rgb="FFFFF3E0"/>
      <rgbColor rgb="FFF4FAF8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AFA"/>
      <rgbColor rgb="FFF3E5F5"/>
      <rgbColor rgb="FFFFFF99"/>
      <rgbColor rgb="FF99CCFF"/>
      <rgbColor rgb="FFFF99CC"/>
      <rgbColor rgb="FFCC99FF"/>
      <rgbColor rgb="FFFFCC99"/>
      <rgbColor rgb="FF2E75B6"/>
      <rgbColor rgb="FF5CC8A0"/>
      <rgbColor rgb="FF99CC00"/>
      <rgbColor rgb="FFFFCC00"/>
      <rgbColor rgb="FFE8821A"/>
      <rgbColor rgb="FFFF6600"/>
      <rgbColor rgb="FF555555"/>
      <rgbColor rgb="FFAAAAAA"/>
      <rgbColor rgb="FF003366"/>
      <rgbColor rgb="FF339966"/>
      <rgbColor rgb="FF003300"/>
      <rgbColor rgb="FF333300"/>
      <rgbColor rgb="FF993300"/>
      <rgbColor rgb="FF993366"/>
      <rgbColor rgb="FF1F4E79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9"/>
    <pageSetUpPr fitToPage="false"/>
  </sheetPr>
  <dimension ref="A1:H32"/>
  <sheetViews>
    <sheetView showFormulas="false" showGridLines="tru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14"/>
    <col collapsed="false" customWidth="true" hidden="false" outlineLevel="0" max="4" min="3" style="1" width="12"/>
    <col collapsed="false" customWidth="true" hidden="false" outlineLevel="0" max="5" min="5" style="1" width="10"/>
    <col collapsed="false" customWidth="true" hidden="false" outlineLevel="0" max="6" min="6" style="1" width="16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H2" s="4" t="s">
        <v>7</v>
      </c>
    </row>
    <row r="3" customFormat="false" ht="18.75" hidden="false" customHeight="true" outlineLevel="0" collapsed="false">
      <c r="A3" s="5" t="n">
        <v>2023</v>
      </c>
      <c r="B3" s="5" t="s">
        <v>8</v>
      </c>
      <c r="C3" s="5" t="s">
        <v>9</v>
      </c>
      <c r="D3" s="5" t="s">
        <v>10</v>
      </c>
      <c r="E3" s="5" t="n">
        <v>320</v>
      </c>
      <c r="F3" s="5" t="n">
        <v>120</v>
      </c>
      <c r="H3" s="6" t="s">
        <v>11</v>
      </c>
    </row>
    <row r="4" customFormat="false" ht="18.75" hidden="false" customHeight="true" outlineLevel="0" collapsed="false">
      <c r="A4" s="7" t="n">
        <v>2023</v>
      </c>
      <c r="B4" s="7" t="s">
        <v>12</v>
      </c>
      <c r="C4" s="7" t="s">
        <v>9</v>
      </c>
      <c r="D4" s="7" t="s">
        <v>13</v>
      </c>
      <c r="E4" s="7" t="n">
        <v>280</v>
      </c>
      <c r="F4" s="7" t="n">
        <v>120</v>
      </c>
      <c r="H4" s="8" t="s">
        <v>14</v>
      </c>
    </row>
    <row r="5" customFormat="false" ht="18.75" hidden="false" customHeight="true" outlineLevel="0" collapsed="false">
      <c r="A5" s="5" t="n">
        <v>2023</v>
      </c>
      <c r="B5" s="5" t="s">
        <v>15</v>
      </c>
      <c r="C5" s="5" t="s">
        <v>16</v>
      </c>
      <c r="D5" s="5" t="s">
        <v>17</v>
      </c>
      <c r="E5" s="5" t="n">
        <v>210</v>
      </c>
      <c r="F5" s="5" t="n">
        <v>150</v>
      </c>
      <c r="H5" s="9" t="s">
        <v>18</v>
      </c>
    </row>
    <row r="6" customFormat="false" ht="18.75" hidden="false" customHeight="true" outlineLevel="0" collapsed="false">
      <c r="A6" s="7" t="n">
        <v>2023</v>
      </c>
      <c r="B6" s="7" t="s">
        <v>19</v>
      </c>
      <c r="C6" s="7" t="s">
        <v>20</v>
      </c>
      <c r="D6" s="7" t="s">
        <v>21</v>
      </c>
      <c r="E6" s="7" t="n">
        <v>150</v>
      </c>
      <c r="F6" s="7" t="n">
        <v>210</v>
      </c>
    </row>
    <row r="7" customFormat="false" ht="18.75" hidden="false" customHeight="true" outlineLevel="0" collapsed="false">
      <c r="A7" s="5" t="n">
        <v>2023</v>
      </c>
      <c r="B7" s="5" t="s">
        <v>22</v>
      </c>
      <c r="C7" s="5" t="s">
        <v>23</v>
      </c>
      <c r="D7" s="5" t="s">
        <v>24</v>
      </c>
      <c r="E7" s="5" t="n">
        <v>180</v>
      </c>
      <c r="F7" s="5" t="n">
        <v>180</v>
      </c>
    </row>
    <row r="8" customFormat="false" ht="18.75" hidden="false" customHeight="true" outlineLevel="0" collapsed="false">
      <c r="A8" s="7" t="n">
        <v>2023</v>
      </c>
      <c r="B8" s="7" t="s">
        <v>8</v>
      </c>
      <c r="C8" s="7" t="s">
        <v>25</v>
      </c>
      <c r="D8" s="7" t="s">
        <v>10</v>
      </c>
      <c r="E8" s="7" t="n">
        <v>140</v>
      </c>
      <c r="F8" s="7" t="n">
        <v>240</v>
      </c>
    </row>
    <row r="9" customFormat="false" ht="18.75" hidden="false" customHeight="true" outlineLevel="0" collapsed="false">
      <c r="A9" s="5" t="n">
        <v>2023</v>
      </c>
      <c r="B9" s="5" t="s">
        <v>12</v>
      </c>
      <c r="C9" s="5" t="s">
        <v>16</v>
      </c>
      <c r="D9" s="5" t="s">
        <v>13</v>
      </c>
      <c r="E9" s="5" t="n">
        <v>190</v>
      </c>
      <c r="F9" s="5" t="n">
        <v>150</v>
      </c>
    </row>
    <row r="10" customFormat="false" ht="18.75" hidden="false" customHeight="true" outlineLevel="0" collapsed="false">
      <c r="A10" s="7" t="n">
        <v>2023</v>
      </c>
      <c r="B10" s="7" t="s">
        <v>15</v>
      </c>
      <c r="C10" s="7" t="s">
        <v>23</v>
      </c>
      <c r="D10" s="7" t="s">
        <v>17</v>
      </c>
      <c r="E10" s="7" t="n">
        <v>160</v>
      </c>
      <c r="F10" s="7" t="n">
        <v>180</v>
      </c>
    </row>
    <row r="11" customFormat="false" ht="18.75" hidden="false" customHeight="true" outlineLevel="0" collapsed="false">
      <c r="A11" s="5" t="n">
        <v>2023</v>
      </c>
      <c r="B11" s="5" t="s">
        <v>19</v>
      </c>
      <c r="C11" s="5" t="s">
        <v>9</v>
      </c>
      <c r="D11" s="5" t="s">
        <v>21</v>
      </c>
      <c r="E11" s="5" t="n">
        <v>200</v>
      </c>
      <c r="F11" s="5" t="n">
        <v>120</v>
      </c>
    </row>
    <row r="12" customFormat="false" ht="18.75" hidden="false" customHeight="true" outlineLevel="0" collapsed="false">
      <c r="A12" s="7" t="n">
        <v>2023</v>
      </c>
      <c r="B12" s="7" t="s">
        <v>22</v>
      </c>
      <c r="C12" s="7" t="s">
        <v>20</v>
      </c>
      <c r="D12" s="7" t="s">
        <v>24</v>
      </c>
      <c r="E12" s="7" t="n">
        <v>170</v>
      </c>
      <c r="F12" s="7" t="n">
        <v>210</v>
      </c>
    </row>
    <row r="13" customFormat="false" ht="18.75" hidden="false" customHeight="true" outlineLevel="0" collapsed="false">
      <c r="A13" s="5" t="n">
        <v>2024</v>
      </c>
      <c r="B13" s="5" t="s">
        <v>8</v>
      </c>
      <c r="C13" s="5" t="s">
        <v>9</v>
      </c>
      <c r="D13" s="5" t="s">
        <v>10</v>
      </c>
      <c r="E13" s="5" t="n">
        <v>420</v>
      </c>
      <c r="F13" s="5" t="n">
        <v>125</v>
      </c>
    </row>
    <row r="14" customFormat="false" ht="18.75" hidden="false" customHeight="true" outlineLevel="0" collapsed="false">
      <c r="A14" s="7" t="n">
        <v>2024</v>
      </c>
      <c r="B14" s="7" t="s">
        <v>12</v>
      </c>
      <c r="C14" s="7" t="s">
        <v>9</v>
      </c>
      <c r="D14" s="7" t="s">
        <v>13</v>
      </c>
      <c r="E14" s="7" t="n">
        <v>300</v>
      </c>
      <c r="F14" s="7" t="n">
        <v>125</v>
      </c>
    </row>
    <row r="15" customFormat="false" ht="18.75" hidden="false" customHeight="true" outlineLevel="0" collapsed="false">
      <c r="A15" s="5" t="n">
        <v>2024</v>
      </c>
      <c r="B15" s="5" t="s">
        <v>15</v>
      </c>
      <c r="C15" s="5" t="s">
        <v>16</v>
      </c>
      <c r="D15" s="5" t="s">
        <v>17</v>
      </c>
      <c r="E15" s="5" t="n">
        <v>260</v>
      </c>
      <c r="F15" s="5" t="n">
        <v>150</v>
      </c>
    </row>
    <row r="16" customFormat="false" ht="18.75" hidden="false" customHeight="true" outlineLevel="0" collapsed="false">
      <c r="A16" s="7" t="n">
        <v>2024</v>
      </c>
      <c r="B16" s="7" t="s">
        <v>19</v>
      </c>
      <c r="C16" s="7" t="s">
        <v>20</v>
      </c>
      <c r="D16" s="7" t="s">
        <v>21</v>
      </c>
      <c r="E16" s="7" t="n">
        <v>180</v>
      </c>
      <c r="F16" s="7" t="n">
        <v>210</v>
      </c>
    </row>
    <row r="17" customFormat="false" ht="18.75" hidden="false" customHeight="true" outlineLevel="0" collapsed="false">
      <c r="A17" s="5" t="n">
        <v>2024</v>
      </c>
      <c r="B17" s="5" t="s">
        <v>22</v>
      </c>
      <c r="C17" s="5" t="s">
        <v>23</v>
      </c>
      <c r="D17" s="5" t="s">
        <v>24</v>
      </c>
      <c r="E17" s="5" t="n">
        <v>210</v>
      </c>
      <c r="F17" s="5" t="n">
        <v>185</v>
      </c>
    </row>
    <row r="18" customFormat="false" ht="18.75" hidden="false" customHeight="true" outlineLevel="0" collapsed="false">
      <c r="A18" s="7" t="n">
        <v>2024</v>
      </c>
      <c r="B18" s="7" t="s">
        <v>8</v>
      </c>
      <c r="C18" s="7" t="s">
        <v>25</v>
      </c>
      <c r="D18" s="7" t="s">
        <v>10</v>
      </c>
      <c r="E18" s="7" t="n">
        <v>160</v>
      </c>
      <c r="F18" s="7" t="n">
        <v>245</v>
      </c>
    </row>
    <row r="19" customFormat="false" ht="18.75" hidden="false" customHeight="true" outlineLevel="0" collapsed="false">
      <c r="A19" s="5" t="n">
        <v>2024</v>
      </c>
      <c r="B19" s="5" t="s">
        <v>12</v>
      </c>
      <c r="C19" s="5" t="s">
        <v>20</v>
      </c>
      <c r="D19" s="5" t="s">
        <v>13</v>
      </c>
      <c r="E19" s="5" t="n">
        <v>140</v>
      </c>
      <c r="F19" s="5" t="n">
        <v>210</v>
      </c>
    </row>
    <row r="20" customFormat="false" ht="18.75" hidden="false" customHeight="true" outlineLevel="0" collapsed="false">
      <c r="A20" s="7" t="n">
        <v>2024</v>
      </c>
      <c r="B20" s="7" t="s">
        <v>15</v>
      </c>
      <c r="C20" s="7" t="s">
        <v>23</v>
      </c>
      <c r="D20" s="7" t="s">
        <v>17</v>
      </c>
      <c r="E20" s="7" t="n">
        <v>200</v>
      </c>
      <c r="F20" s="7" t="n">
        <v>185</v>
      </c>
    </row>
    <row r="21" customFormat="false" ht="18.75" hidden="false" customHeight="true" outlineLevel="0" collapsed="false">
      <c r="A21" s="5" t="n">
        <v>2024</v>
      </c>
      <c r="B21" s="5" t="s">
        <v>19</v>
      </c>
      <c r="C21" s="5" t="s">
        <v>16</v>
      </c>
      <c r="D21" s="5" t="s">
        <v>21</v>
      </c>
      <c r="E21" s="5" t="n">
        <v>170</v>
      </c>
      <c r="F21" s="5" t="n">
        <v>150</v>
      </c>
    </row>
    <row r="22" customFormat="false" ht="18.75" hidden="false" customHeight="true" outlineLevel="0" collapsed="false">
      <c r="A22" s="7" t="n">
        <v>2024</v>
      </c>
      <c r="B22" s="7" t="s">
        <v>22</v>
      </c>
      <c r="C22" s="7" t="s">
        <v>9</v>
      </c>
      <c r="D22" s="7" t="s">
        <v>24</v>
      </c>
      <c r="E22" s="7" t="n">
        <v>220</v>
      </c>
      <c r="F22" s="7" t="n">
        <v>125</v>
      </c>
    </row>
    <row r="23" customFormat="false" ht="18.75" hidden="false" customHeight="true" outlineLevel="0" collapsed="false">
      <c r="A23" s="5" t="n">
        <v>2025</v>
      </c>
      <c r="B23" s="5" t="s">
        <v>8</v>
      </c>
      <c r="C23" s="5" t="s">
        <v>9</v>
      </c>
      <c r="D23" s="5" t="s">
        <v>10</v>
      </c>
      <c r="E23" s="5" t="n">
        <v>480</v>
      </c>
      <c r="F23" s="5" t="n">
        <v>130</v>
      </c>
    </row>
    <row r="24" customFormat="false" ht="18.75" hidden="false" customHeight="true" outlineLevel="0" collapsed="false">
      <c r="A24" s="7" t="n">
        <v>2025</v>
      </c>
      <c r="B24" s="7" t="s">
        <v>12</v>
      </c>
      <c r="C24" s="7" t="s">
        <v>9</v>
      </c>
      <c r="D24" s="7" t="s">
        <v>13</v>
      </c>
      <c r="E24" s="7" t="n">
        <v>330</v>
      </c>
      <c r="F24" s="7" t="n">
        <v>130</v>
      </c>
    </row>
    <row r="25" customFormat="false" ht="18.75" hidden="false" customHeight="true" outlineLevel="0" collapsed="false">
      <c r="A25" s="5" t="n">
        <v>2025</v>
      </c>
      <c r="B25" s="5" t="s">
        <v>15</v>
      </c>
      <c r="C25" s="5" t="s">
        <v>16</v>
      </c>
      <c r="D25" s="5" t="s">
        <v>17</v>
      </c>
      <c r="E25" s="5" t="n">
        <v>220</v>
      </c>
      <c r="F25" s="5" t="n">
        <v>155</v>
      </c>
    </row>
    <row r="26" customFormat="false" ht="18.75" hidden="false" customHeight="true" outlineLevel="0" collapsed="false">
      <c r="A26" s="7" t="n">
        <v>2025</v>
      </c>
      <c r="B26" s="7" t="s">
        <v>19</v>
      </c>
      <c r="C26" s="7" t="s">
        <v>20</v>
      </c>
      <c r="D26" s="7" t="s">
        <v>21</v>
      </c>
      <c r="E26" s="7" t="n">
        <v>200</v>
      </c>
      <c r="F26" s="7" t="n">
        <v>215</v>
      </c>
    </row>
    <row r="27" customFormat="false" ht="18.75" hidden="false" customHeight="true" outlineLevel="0" collapsed="false">
      <c r="A27" s="5" t="n">
        <v>2025</v>
      </c>
      <c r="B27" s="5" t="s">
        <v>22</v>
      </c>
      <c r="C27" s="5" t="s">
        <v>23</v>
      </c>
      <c r="D27" s="5" t="s">
        <v>24</v>
      </c>
      <c r="E27" s="5" t="n">
        <v>230</v>
      </c>
      <c r="F27" s="5" t="n">
        <v>190</v>
      </c>
    </row>
    <row r="28" customFormat="false" ht="18.75" hidden="false" customHeight="true" outlineLevel="0" collapsed="false">
      <c r="A28" s="7" t="n">
        <v>2025</v>
      </c>
      <c r="B28" s="7" t="s">
        <v>8</v>
      </c>
      <c r="C28" s="7" t="s">
        <v>25</v>
      </c>
      <c r="D28" s="7" t="s">
        <v>10</v>
      </c>
      <c r="E28" s="7" t="n">
        <v>180</v>
      </c>
      <c r="F28" s="7" t="n">
        <v>250</v>
      </c>
    </row>
    <row r="29" customFormat="false" ht="18.75" hidden="false" customHeight="true" outlineLevel="0" collapsed="false">
      <c r="A29" s="5" t="n">
        <v>2025</v>
      </c>
      <c r="B29" s="5" t="s">
        <v>12</v>
      </c>
      <c r="C29" s="5" t="s">
        <v>16</v>
      </c>
      <c r="D29" s="5" t="s">
        <v>13</v>
      </c>
      <c r="E29" s="5" t="n">
        <v>160</v>
      </c>
      <c r="F29" s="5" t="n">
        <v>155</v>
      </c>
    </row>
    <row r="30" customFormat="false" ht="18.75" hidden="false" customHeight="true" outlineLevel="0" collapsed="false">
      <c r="A30" s="7" t="n">
        <v>2025</v>
      </c>
      <c r="B30" s="7" t="s">
        <v>15</v>
      </c>
      <c r="C30" s="7" t="s">
        <v>23</v>
      </c>
      <c r="D30" s="7" t="s">
        <v>17</v>
      </c>
      <c r="E30" s="7" t="n">
        <v>210</v>
      </c>
      <c r="F30" s="7" t="n">
        <v>190</v>
      </c>
    </row>
    <row r="31" customFormat="false" ht="18.75" hidden="false" customHeight="true" outlineLevel="0" collapsed="false">
      <c r="A31" s="5" t="n">
        <v>2025</v>
      </c>
      <c r="B31" s="5" t="s">
        <v>19</v>
      </c>
      <c r="C31" s="5" t="s">
        <v>9</v>
      </c>
      <c r="D31" s="5" t="s">
        <v>21</v>
      </c>
      <c r="E31" s="5" t="n">
        <v>260</v>
      </c>
      <c r="F31" s="5" t="n">
        <v>130</v>
      </c>
    </row>
    <row r="32" customFormat="false" ht="18.75" hidden="false" customHeight="true" outlineLevel="0" collapsed="false">
      <c r="A32" s="7" t="n">
        <v>2025</v>
      </c>
      <c r="B32" s="7" t="s">
        <v>22</v>
      </c>
      <c r="C32" s="7" t="s">
        <v>20</v>
      </c>
      <c r="D32" s="7" t="s">
        <v>24</v>
      </c>
      <c r="E32" s="7" t="n">
        <v>190</v>
      </c>
      <c r="F32" s="7" t="n">
        <v>215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false"/>
  </sheetPr>
  <dimension ref="A1:D17"/>
  <sheetViews>
    <sheetView showFormulas="false" showGridLines="tru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12"/>
    <col collapsed="false" customWidth="true" hidden="false" outlineLevel="0" max="3" min="3" style="1" width="16"/>
    <col collapsed="false" customWidth="true" hidden="false" outlineLevel="0" max="4" min="4" style="0" width="18"/>
  </cols>
  <sheetData>
    <row r="1" customFormat="false" ht="30" hidden="false" customHeight="true" outlineLevel="0" collapsed="false">
      <c r="A1" s="10" t="s">
        <v>26</v>
      </c>
      <c r="B1" s="10"/>
      <c r="C1" s="10"/>
    </row>
    <row r="2" customFormat="false" ht="15" hidden="false" customHeight="true" outlineLevel="0" collapsed="false">
      <c r="A2" s="11" t="s">
        <v>1</v>
      </c>
      <c r="B2" s="11" t="s">
        <v>3</v>
      </c>
      <c r="C2" s="11" t="s">
        <v>27</v>
      </c>
      <c r="D2" s="12" t="s">
        <v>28</v>
      </c>
    </row>
    <row r="3" customFormat="false" ht="18.75" hidden="false" customHeight="true" outlineLevel="0" collapsed="false">
      <c r="A3" s="13" t="n">
        <v>2023</v>
      </c>
      <c r="B3" s="13" t="s">
        <v>9</v>
      </c>
      <c r="C3" s="13" t="n">
        <v>70</v>
      </c>
      <c r="D3" s="14" t="str">
        <f aca="false">TEXT(A3,"0")&amp;B3</f>
        <v>2023מוצר A</v>
      </c>
    </row>
    <row r="4" customFormat="false" ht="18.75" hidden="false" customHeight="true" outlineLevel="0" collapsed="false">
      <c r="A4" s="7" t="n">
        <v>2023</v>
      </c>
      <c r="B4" s="7" t="s">
        <v>16</v>
      </c>
      <c r="C4" s="7" t="n">
        <v>90</v>
      </c>
      <c r="D4" s="14" t="str">
        <f aca="false">TEXT(A4,"0")&amp;B4</f>
        <v>2023מוצר B</v>
      </c>
    </row>
    <row r="5" customFormat="false" ht="18.75" hidden="false" customHeight="true" outlineLevel="0" collapsed="false">
      <c r="A5" s="13" t="n">
        <v>2023</v>
      </c>
      <c r="B5" s="13" t="s">
        <v>20</v>
      </c>
      <c r="C5" s="13" t="n">
        <v>140</v>
      </c>
      <c r="D5" s="14" t="str">
        <f aca="false">TEXT(A5,"0")&amp;B5</f>
        <v>2023מוצר C</v>
      </c>
    </row>
    <row r="6" customFormat="false" ht="18.75" hidden="false" customHeight="true" outlineLevel="0" collapsed="false">
      <c r="A6" s="7" t="n">
        <v>2023</v>
      </c>
      <c r="B6" s="7" t="s">
        <v>23</v>
      </c>
      <c r="C6" s="7" t="n">
        <v>110</v>
      </c>
      <c r="D6" s="14" t="str">
        <f aca="false">TEXT(A6,"0")&amp;B6</f>
        <v>2023מוצר D</v>
      </c>
    </row>
    <row r="7" customFormat="false" ht="18.75" hidden="false" customHeight="true" outlineLevel="0" collapsed="false">
      <c r="A7" s="13" t="n">
        <v>2023</v>
      </c>
      <c r="B7" s="13" t="s">
        <v>25</v>
      </c>
      <c r="C7" s="13" t="n">
        <v>190</v>
      </c>
      <c r="D7" s="14" t="str">
        <f aca="false">TEXT(A7,"0")&amp;B7</f>
        <v>2023מוצר E</v>
      </c>
    </row>
    <row r="8" customFormat="false" ht="18.75" hidden="false" customHeight="true" outlineLevel="0" collapsed="false">
      <c r="A8" s="7" t="n">
        <v>2024</v>
      </c>
      <c r="B8" s="7" t="s">
        <v>9</v>
      </c>
      <c r="C8" s="7" t="n">
        <v>70</v>
      </c>
      <c r="D8" s="14" t="str">
        <f aca="false">TEXT(A8,"0")&amp;B8</f>
        <v>2024מוצר A</v>
      </c>
    </row>
    <row r="9" customFormat="false" ht="18.75" hidden="false" customHeight="true" outlineLevel="0" collapsed="false">
      <c r="A9" s="13" t="n">
        <v>2024</v>
      </c>
      <c r="B9" s="13" t="s">
        <v>16</v>
      </c>
      <c r="C9" s="13" t="n">
        <v>90</v>
      </c>
      <c r="D9" s="14" t="str">
        <f aca="false">TEXT(A9,"0")&amp;B9</f>
        <v>2024מוצר B</v>
      </c>
    </row>
    <row r="10" customFormat="false" ht="18.75" hidden="false" customHeight="true" outlineLevel="0" collapsed="false">
      <c r="A10" s="7" t="n">
        <v>2024</v>
      </c>
      <c r="B10" s="7" t="s">
        <v>20</v>
      </c>
      <c r="C10" s="7" t="n">
        <v>150</v>
      </c>
      <c r="D10" s="14" t="str">
        <f aca="false">TEXT(A10,"0")&amp;B10</f>
        <v>2024מוצר C</v>
      </c>
    </row>
    <row r="11" customFormat="false" ht="18.75" hidden="false" customHeight="true" outlineLevel="0" collapsed="false">
      <c r="A11" s="13" t="n">
        <v>2024</v>
      </c>
      <c r="B11" s="13" t="s">
        <v>23</v>
      </c>
      <c r="C11" s="13" t="n">
        <v>120</v>
      </c>
      <c r="D11" s="14" t="str">
        <f aca="false">TEXT(A11,"0")&amp;B11</f>
        <v>2024מוצר D</v>
      </c>
    </row>
    <row r="12" customFormat="false" ht="18.75" hidden="false" customHeight="true" outlineLevel="0" collapsed="false">
      <c r="A12" s="7" t="n">
        <v>2024</v>
      </c>
      <c r="B12" s="7" t="s">
        <v>25</v>
      </c>
      <c r="C12" s="7" t="n">
        <v>200</v>
      </c>
      <c r="D12" s="14" t="str">
        <f aca="false">TEXT(A12,"0")&amp;B12</f>
        <v>2024מוצר E</v>
      </c>
    </row>
    <row r="13" customFormat="false" ht="18.75" hidden="false" customHeight="true" outlineLevel="0" collapsed="false">
      <c r="A13" s="13" t="n">
        <v>2025</v>
      </c>
      <c r="B13" s="13" t="s">
        <v>9</v>
      </c>
      <c r="C13" s="13" t="n">
        <v>75</v>
      </c>
      <c r="D13" s="14" t="str">
        <f aca="false">TEXT(A13,"0")&amp;B13</f>
        <v>2025מוצר A</v>
      </c>
    </row>
    <row r="14" customFormat="false" ht="18.75" hidden="false" customHeight="true" outlineLevel="0" collapsed="false">
      <c r="A14" s="7" t="n">
        <v>2025</v>
      </c>
      <c r="B14" s="7" t="s">
        <v>16</v>
      </c>
      <c r="C14" s="7" t="n">
        <v>95</v>
      </c>
      <c r="D14" s="14" t="str">
        <f aca="false">TEXT(A14,"0")&amp;B14</f>
        <v>2025מוצר B</v>
      </c>
    </row>
    <row r="15" customFormat="false" ht="18.75" hidden="false" customHeight="true" outlineLevel="0" collapsed="false">
      <c r="A15" s="13" t="n">
        <v>2025</v>
      </c>
      <c r="B15" s="13" t="s">
        <v>20</v>
      </c>
      <c r="C15" s="13" t="n">
        <v>160</v>
      </c>
      <c r="D15" s="14" t="str">
        <f aca="false">TEXT(A15,"0")&amp;B15</f>
        <v>2025מוצר C</v>
      </c>
    </row>
    <row r="16" customFormat="false" ht="18.75" hidden="false" customHeight="true" outlineLevel="0" collapsed="false">
      <c r="A16" s="7" t="n">
        <v>2025</v>
      </c>
      <c r="B16" s="7" t="s">
        <v>23</v>
      </c>
      <c r="C16" s="7" t="n">
        <v>130</v>
      </c>
      <c r="D16" s="14" t="str">
        <f aca="false">TEXT(A16,"0")&amp;B16</f>
        <v>2025מוצר D</v>
      </c>
    </row>
    <row r="17" customFormat="false" ht="18.75" hidden="false" customHeight="true" outlineLevel="0" collapsed="false">
      <c r="A17" s="13" t="n">
        <v>2025</v>
      </c>
      <c r="B17" s="13" t="s">
        <v>25</v>
      </c>
      <c r="C17" s="13" t="n">
        <v>210</v>
      </c>
      <c r="D17" s="14" t="str">
        <f aca="false">TEXT(A17,"0")&amp;B17</f>
        <v>2025מוצר E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78E74"/>
    <pageSetUpPr fitToPage="false"/>
  </sheetPr>
  <dimension ref="A1:K34"/>
  <sheetViews>
    <sheetView showFormulas="false" showGridLines="true" showRowColHeaders="true" showZeros="true" rightToLeft="tru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14"/>
    <col collapsed="false" customWidth="true" hidden="false" outlineLevel="0" max="4" min="3" style="1" width="12"/>
    <col collapsed="false" customWidth="true" hidden="false" outlineLevel="0" max="5" min="5" style="1" width="10"/>
    <col collapsed="false" customWidth="true" hidden="false" outlineLevel="0" max="10" min="6" style="1" width="16"/>
    <col collapsed="false" customWidth="true" hidden="false" outlineLevel="0" max="11" min="11" style="1" width="12"/>
  </cols>
  <sheetData>
    <row r="1" customFormat="false" ht="30" hidden="false" customHeight="true" outlineLevel="0" collapsed="false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customFormat="false" ht="21.75" hidden="false" customHeight="true" outlineLevel="0" collapsed="false">
      <c r="A2" s="16" t="s">
        <v>30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customFormat="false" ht="15" hidden="false" customHeight="true" outlineLevel="0" collapsed="false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27</v>
      </c>
      <c r="H3" s="17" t="s">
        <v>31</v>
      </c>
      <c r="I3" s="17" t="s">
        <v>32</v>
      </c>
      <c r="J3" s="17" t="s">
        <v>33</v>
      </c>
      <c r="K3" s="17" t="s">
        <v>34</v>
      </c>
    </row>
    <row r="4" customFormat="false" ht="18.75" hidden="false" customHeight="true" outlineLevel="0" collapsed="false">
      <c r="A4" s="18" t="n">
        <f aca="false">Sales!A3</f>
        <v>2023</v>
      </c>
      <c r="B4" s="18" t="str">
        <f aca="false">Sales!B3</f>
        <v>תל אביב</v>
      </c>
      <c r="C4" s="18" t="str">
        <f aca="false">Sales!C3</f>
        <v>מוצר A</v>
      </c>
      <c r="D4" s="18" t="str">
        <f aca="false">Sales!D3</f>
        <v>דני</v>
      </c>
      <c r="E4" s="19" t="n">
        <f aca="false">Sales!E3</f>
        <v>320</v>
      </c>
      <c r="F4" s="19" t="n">
        <f aca="false">Sales!F3</f>
        <v>120</v>
      </c>
      <c r="G4" s="20" t="n">
        <f aca="false">IFERROR(INDEX(Costs!$C$3:$C$17,MATCH(TEXT(A4,"0")&amp;C4,Costs!$D$3:$D$17,0)),"")</f>
        <v>70</v>
      </c>
      <c r="H4" s="20" t="n">
        <f aca="false">E4*F4</f>
        <v>38400</v>
      </c>
      <c r="I4" s="20" t="n">
        <f aca="false">IFERROR(E4*G4,0)</f>
        <v>22400</v>
      </c>
      <c r="J4" s="20" t="n">
        <f aca="false">IFERROR(H4-I4,0)</f>
        <v>16000</v>
      </c>
      <c r="K4" s="21" t="n">
        <f aca="false">IFERROR(J4/H4,0)</f>
        <v>0.416666666666667</v>
      </c>
    </row>
    <row r="5" customFormat="false" ht="18.75" hidden="false" customHeight="true" outlineLevel="0" collapsed="false">
      <c r="A5" s="22" t="n">
        <f aca="false">Sales!A4</f>
        <v>2023</v>
      </c>
      <c r="B5" s="22" t="str">
        <f aca="false">Sales!B4</f>
        <v>חיפה</v>
      </c>
      <c r="C5" s="22" t="str">
        <f aca="false">Sales!C4</f>
        <v>מוצר A</v>
      </c>
      <c r="D5" s="22" t="str">
        <f aca="false">Sales!D4</f>
        <v>רותם</v>
      </c>
      <c r="E5" s="23" t="n">
        <f aca="false">Sales!E4</f>
        <v>280</v>
      </c>
      <c r="F5" s="23" t="n">
        <f aca="false">Sales!F4</f>
        <v>120</v>
      </c>
      <c r="G5" s="24" t="n">
        <f aca="false">IFERROR(INDEX(Costs!$C$3:$C$17,MATCH(TEXT(A5,"0")&amp;C5,Costs!$D$3:$D$17,0)),"")</f>
        <v>70</v>
      </c>
      <c r="H5" s="24" t="n">
        <f aca="false">E5*F5</f>
        <v>33600</v>
      </c>
      <c r="I5" s="24" t="n">
        <f aca="false">IFERROR(E5*G5,0)</f>
        <v>19600</v>
      </c>
      <c r="J5" s="24" t="n">
        <f aca="false">IFERROR(H5-I5,0)</f>
        <v>14000</v>
      </c>
      <c r="K5" s="25" t="n">
        <f aca="false">IFERROR(J5/H5,0)</f>
        <v>0.416666666666667</v>
      </c>
    </row>
    <row r="6" customFormat="false" ht="18.75" hidden="false" customHeight="true" outlineLevel="0" collapsed="false">
      <c r="A6" s="18" t="n">
        <f aca="false">Sales!A5</f>
        <v>2023</v>
      </c>
      <c r="B6" s="18" t="str">
        <f aca="false">Sales!B5</f>
        <v>ירושלים</v>
      </c>
      <c r="C6" s="18" t="str">
        <f aca="false">Sales!C5</f>
        <v>מוצר B</v>
      </c>
      <c r="D6" s="18" t="str">
        <f aca="false">Sales!D5</f>
        <v>מיכל</v>
      </c>
      <c r="E6" s="19" t="n">
        <f aca="false">Sales!E5</f>
        <v>210</v>
      </c>
      <c r="F6" s="19" t="n">
        <f aca="false">Sales!F5</f>
        <v>150</v>
      </c>
      <c r="G6" s="20" t="n">
        <f aca="false">IFERROR(INDEX(Costs!$C$3:$C$17,MATCH(TEXT(A6,"0")&amp;C6,Costs!$D$3:$D$17,0)),"")</f>
        <v>90</v>
      </c>
      <c r="H6" s="20" t="n">
        <f aca="false">E6*F6</f>
        <v>31500</v>
      </c>
      <c r="I6" s="20" t="n">
        <f aca="false">IFERROR(E6*G6,0)</f>
        <v>18900</v>
      </c>
      <c r="J6" s="20" t="n">
        <f aca="false">IFERROR(H6-I6,0)</f>
        <v>12600</v>
      </c>
      <c r="K6" s="21" t="n">
        <f aca="false">IFERROR(J6/H6,0)</f>
        <v>0.4</v>
      </c>
    </row>
    <row r="7" customFormat="false" ht="18.75" hidden="false" customHeight="true" outlineLevel="0" collapsed="false">
      <c r="A7" s="22" t="n">
        <f aca="false">Sales!A6</f>
        <v>2023</v>
      </c>
      <c r="B7" s="22" t="str">
        <f aca="false">Sales!B6</f>
        <v>באר שבע</v>
      </c>
      <c r="C7" s="22" t="str">
        <f aca="false">Sales!C6</f>
        <v>מוצר C</v>
      </c>
      <c r="D7" s="22" t="str">
        <f aca="false">Sales!D6</f>
        <v>יואב</v>
      </c>
      <c r="E7" s="23" t="n">
        <f aca="false">Sales!E6</f>
        <v>150</v>
      </c>
      <c r="F7" s="23" t="n">
        <f aca="false">Sales!F6</f>
        <v>210</v>
      </c>
      <c r="G7" s="24" t="n">
        <f aca="false">IFERROR(INDEX(Costs!$C$3:$C$17,MATCH(TEXT(A7,"0")&amp;C7,Costs!$D$3:$D$17,0)),"")</f>
        <v>140</v>
      </c>
      <c r="H7" s="24" t="n">
        <f aca="false">E7*F7</f>
        <v>31500</v>
      </c>
      <c r="I7" s="24" t="n">
        <f aca="false">IFERROR(E7*G7,0)</f>
        <v>21000</v>
      </c>
      <c r="J7" s="24" t="n">
        <f aca="false">IFERROR(H7-I7,0)</f>
        <v>10500</v>
      </c>
      <c r="K7" s="25" t="n">
        <f aca="false">IFERROR(J7/H7,0)</f>
        <v>0.333333333333333</v>
      </c>
    </row>
    <row r="8" customFormat="false" ht="18.75" hidden="false" customHeight="true" outlineLevel="0" collapsed="false">
      <c r="A8" s="18" t="n">
        <f aca="false">Sales!A7</f>
        <v>2023</v>
      </c>
      <c r="B8" s="18" t="str">
        <f aca="false">Sales!B7</f>
        <v>נתניה</v>
      </c>
      <c r="C8" s="18" t="str">
        <f aca="false">Sales!C7</f>
        <v>מוצר D</v>
      </c>
      <c r="D8" s="18" t="str">
        <f aca="false">Sales!D7</f>
        <v>לירון</v>
      </c>
      <c r="E8" s="19" t="n">
        <f aca="false">Sales!E7</f>
        <v>180</v>
      </c>
      <c r="F8" s="19" t="n">
        <f aca="false">Sales!F7</f>
        <v>180</v>
      </c>
      <c r="G8" s="20" t="n">
        <f aca="false">IFERROR(INDEX(Costs!$C$3:$C$17,MATCH(TEXT(A8,"0")&amp;C8,Costs!$D$3:$D$17,0)),"")</f>
        <v>110</v>
      </c>
      <c r="H8" s="20" t="n">
        <f aca="false">E8*F8</f>
        <v>32400</v>
      </c>
      <c r="I8" s="20" t="n">
        <f aca="false">IFERROR(E8*G8,0)</f>
        <v>19800</v>
      </c>
      <c r="J8" s="20" t="n">
        <f aca="false">IFERROR(H8-I8,0)</f>
        <v>12600</v>
      </c>
      <c r="K8" s="21" t="n">
        <f aca="false">IFERROR(J8/H8,0)</f>
        <v>0.388888888888889</v>
      </c>
    </row>
    <row r="9" customFormat="false" ht="18.75" hidden="false" customHeight="true" outlineLevel="0" collapsed="false">
      <c r="A9" s="22" t="n">
        <f aca="false">Sales!A8</f>
        <v>2023</v>
      </c>
      <c r="B9" s="22" t="str">
        <f aca="false">Sales!B8</f>
        <v>תל אביב</v>
      </c>
      <c r="C9" s="22" t="str">
        <f aca="false">Sales!C8</f>
        <v>מוצר E</v>
      </c>
      <c r="D9" s="22" t="str">
        <f aca="false">Sales!D8</f>
        <v>דני</v>
      </c>
      <c r="E9" s="23" t="n">
        <f aca="false">Sales!E8</f>
        <v>140</v>
      </c>
      <c r="F9" s="23" t="n">
        <f aca="false">Sales!F8</f>
        <v>240</v>
      </c>
      <c r="G9" s="24" t="n">
        <f aca="false">IFERROR(INDEX(Costs!$C$3:$C$17,MATCH(TEXT(A9,"0")&amp;C9,Costs!$D$3:$D$17,0)),"")</f>
        <v>190</v>
      </c>
      <c r="H9" s="24" t="n">
        <f aca="false">E9*F9</f>
        <v>33600</v>
      </c>
      <c r="I9" s="24" t="n">
        <f aca="false">IFERROR(E9*G9,0)</f>
        <v>26600</v>
      </c>
      <c r="J9" s="24" t="n">
        <f aca="false">IFERROR(H9-I9,0)</f>
        <v>7000</v>
      </c>
      <c r="K9" s="25" t="n">
        <f aca="false">IFERROR(J9/H9,0)</f>
        <v>0.208333333333333</v>
      </c>
    </row>
    <row r="10" customFormat="false" ht="18.75" hidden="false" customHeight="true" outlineLevel="0" collapsed="false">
      <c r="A10" s="18" t="n">
        <f aca="false">Sales!A9</f>
        <v>2023</v>
      </c>
      <c r="B10" s="18" t="str">
        <f aca="false">Sales!B9</f>
        <v>חיפה</v>
      </c>
      <c r="C10" s="18" t="str">
        <f aca="false">Sales!C9</f>
        <v>מוצר B</v>
      </c>
      <c r="D10" s="18" t="str">
        <f aca="false">Sales!D9</f>
        <v>רותם</v>
      </c>
      <c r="E10" s="19" t="n">
        <f aca="false">Sales!E9</f>
        <v>190</v>
      </c>
      <c r="F10" s="19" t="n">
        <f aca="false">Sales!F9</f>
        <v>150</v>
      </c>
      <c r="G10" s="20" t="n">
        <f aca="false">IFERROR(INDEX(Costs!$C$3:$C$17,MATCH(TEXT(A10,"0")&amp;C10,Costs!$D$3:$D$17,0)),"")</f>
        <v>90</v>
      </c>
      <c r="H10" s="20" t="n">
        <f aca="false">E10*F10</f>
        <v>28500</v>
      </c>
      <c r="I10" s="20" t="n">
        <f aca="false">IFERROR(E10*G10,0)</f>
        <v>17100</v>
      </c>
      <c r="J10" s="20" t="n">
        <f aca="false">IFERROR(H10-I10,0)</f>
        <v>11400</v>
      </c>
      <c r="K10" s="21" t="n">
        <f aca="false">IFERROR(J10/H10,0)</f>
        <v>0.4</v>
      </c>
    </row>
    <row r="11" customFormat="false" ht="18.75" hidden="false" customHeight="true" outlineLevel="0" collapsed="false">
      <c r="A11" s="22" t="n">
        <f aca="false">Sales!A10</f>
        <v>2023</v>
      </c>
      <c r="B11" s="22" t="str">
        <f aca="false">Sales!B10</f>
        <v>ירושלים</v>
      </c>
      <c r="C11" s="22" t="str">
        <f aca="false">Sales!C10</f>
        <v>מוצר D</v>
      </c>
      <c r="D11" s="22" t="str">
        <f aca="false">Sales!D10</f>
        <v>מיכל</v>
      </c>
      <c r="E11" s="23" t="n">
        <f aca="false">Sales!E10</f>
        <v>160</v>
      </c>
      <c r="F11" s="23" t="n">
        <f aca="false">Sales!F10</f>
        <v>180</v>
      </c>
      <c r="G11" s="24" t="n">
        <f aca="false">IFERROR(INDEX(Costs!$C$3:$C$17,MATCH(TEXT(A11,"0")&amp;C11,Costs!$D$3:$D$17,0)),"")</f>
        <v>110</v>
      </c>
      <c r="H11" s="24" t="n">
        <f aca="false">E11*F11</f>
        <v>28800</v>
      </c>
      <c r="I11" s="24" t="n">
        <f aca="false">IFERROR(E11*G11,0)</f>
        <v>17600</v>
      </c>
      <c r="J11" s="24" t="n">
        <f aca="false">IFERROR(H11-I11,0)</f>
        <v>11200</v>
      </c>
      <c r="K11" s="25" t="n">
        <f aca="false">IFERROR(J11/H11,0)</f>
        <v>0.388888888888889</v>
      </c>
    </row>
    <row r="12" customFormat="false" ht="18.75" hidden="false" customHeight="true" outlineLevel="0" collapsed="false">
      <c r="A12" s="18" t="n">
        <f aca="false">Sales!A11</f>
        <v>2023</v>
      </c>
      <c r="B12" s="18" t="str">
        <f aca="false">Sales!B11</f>
        <v>באר שבע</v>
      </c>
      <c r="C12" s="18" t="str">
        <f aca="false">Sales!C11</f>
        <v>מוצר A</v>
      </c>
      <c r="D12" s="18" t="str">
        <f aca="false">Sales!D11</f>
        <v>יואב</v>
      </c>
      <c r="E12" s="19" t="n">
        <f aca="false">Sales!E11</f>
        <v>200</v>
      </c>
      <c r="F12" s="19" t="n">
        <f aca="false">Sales!F11</f>
        <v>120</v>
      </c>
      <c r="G12" s="20" t="n">
        <f aca="false">IFERROR(INDEX(Costs!$C$3:$C$17,MATCH(TEXT(A12,"0")&amp;C12,Costs!$D$3:$D$17,0)),"")</f>
        <v>70</v>
      </c>
      <c r="H12" s="20" t="n">
        <f aca="false">E12*F12</f>
        <v>24000</v>
      </c>
      <c r="I12" s="20" t="n">
        <f aca="false">IFERROR(E12*G12,0)</f>
        <v>14000</v>
      </c>
      <c r="J12" s="20" t="n">
        <f aca="false">IFERROR(H12-I12,0)</f>
        <v>10000</v>
      </c>
      <c r="K12" s="21" t="n">
        <f aca="false">IFERROR(J12/H12,0)</f>
        <v>0.416666666666667</v>
      </c>
    </row>
    <row r="13" customFormat="false" ht="18.75" hidden="false" customHeight="true" outlineLevel="0" collapsed="false">
      <c r="A13" s="22" t="n">
        <f aca="false">Sales!A12</f>
        <v>2023</v>
      </c>
      <c r="B13" s="22" t="str">
        <f aca="false">Sales!B12</f>
        <v>נתניה</v>
      </c>
      <c r="C13" s="22" t="str">
        <f aca="false">Sales!C12</f>
        <v>מוצר C</v>
      </c>
      <c r="D13" s="22" t="str">
        <f aca="false">Sales!D12</f>
        <v>לירון</v>
      </c>
      <c r="E13" s="23" t="n">
        <f aca="false">Sales!E12</f>
        <v>170</v>
      </c>
      <c r="F13" s="23" t="n">
        <f aca="false">Sales!F12</f>
        <v>210</v>
      </c>
      <c r="G13" s="24" t="n">
        <f aca="false">IFERROR(INDEX(Costs!$C$3:$C$17,MATCH(TEXT(A13,"0")&amp;C13,Costs!$D$3:$D$17,0)),"")</f>
        <v>140</v>
      </c>
      <c r="H13" s="24" t="n">
        <f aca="false">E13*F13</f>
        <v>35700</v>
      </c>
      <c r="I13" s="24" t="n">
        <f aca="false">IFERROR(E13*G13,0)</f>
        <v>23800</v>
      </c>
      <c r="J13" s="24" t="n">
        <f aca="false">IFERROR(H13-I13,0)</f>
        <v>11900</v>
      </c>
      <c r="K13" s="25" t="n">
        <f aca="false">IFERROR(J13/H13,0)</f>
        <v>0.333333333333333</v>
      </c>
    </row>
    <row r="14" customFormat="false" ht="18.75" hidden="false" customHeight="true" outlineLevel="0" collapsed="false">
      <c r="A14" s="18" t="n">
        <f aca="false">Sales!A13</f>
        <v>2024</v>
      </c>
      <c r="B14" s="18" t="str">
        <f aca="false">Sales!B13</f>
        <v>תל אביב</v>
      </c>
      <c r="C14" s="18" t="str">
        <f aca="false">Sales!C13</f>
        <v>מוצר A</v>
      </c>
      <c r="D14" s="18" t="str">
        <f aca="false">Sales!D13</f>
        <v>דני</v>
      </c>
      <c r="E14" s="19" t="n">
        <f aca="false">Sales!E13</f>
        <v>420</v>
      </c>
      <c r="F14" s="19" t="n">
        <f aca="false">Sales!F13</f>
        <v>125</v>
      </c>
      <c r="G14" s="20" t="n">
        <f aca="false">IFERROR(INDEX(Costs!$C$3:$C$17,MATCH(TEXT(A14,"0")&amp;C14,Costs!$D$3:$D$17,0)),"")</f>
        <v>70</v>
      </c>
      <c r="H14" s="20" t="n">
        <f aca="false">E14*F14</f>
        <v>52500</v>
      </c>
      <c r="I14" s="20" t="n">
        <f aca="false">IFERROR(E14*G14,0)</f>
        <v>29400</v>
      </c>
      <c r="J14" s="20" t="n">
        <f aca="false">IFERROR(H14-I14,0)</f>
        <v>23100</v>
      </c>
      <c r="K14" s="21" t="n">
        <f aca="false">IFERROR(J14/H14,0)</f>
        <v>0.44</v>
      </c>
    </row>
    <row r="15" customFormat="false" ht="18.75" hidden="false" customHeight="true" outlineLevel="0" collapsed="false">
      <c r="A15" s="22" t="n">
        <f aca="false">Sales!A14</f>
        <v>2024</v>
      </c>
      <c r="B15" s="22" t="str">
        <f aca="false">Sales!B14</f>
        <v>חיפה</v>
      </c>
      <c r="C15" s="22" t="str">
        <f aca="false">Sales!C14</f>
        <v>מוצר A</v>
      </c>
      <c r="D15" s="22" t="str">
        <f aca="false">Sales!D14</f>
        <v>רותם</v>
      </c>
      <c r="E15" s="23" t="n">
        <f aca="false">Sales!E14</f>
        <v>300</v>
      </c>
      <c r="F15" s="23" t="n">
        <f aca="false">Sales!F14</f>
        <v>125</v>
      </c>
      <c r="G15" s="24" t="n">
        <f aca="false">IFERROR(INDEX(Costs!$C$3:$C$17,MATCH(TEXT(A15,"0")&amp;C15,Costs!$D$3:$D$17,0)),"")</f>
        <v>70</v>
      </c>
      <c r="H15" s="24" t="n">
        <f aca="false">E15*F15</f>
        <v>37500</v>
      </c>
      <c r="I15" s="24" t="n">
        <f aca="false">IFERROR(E15*G15,0)</f>
        <v>21000</v>
      </c>
      <c r="J15" s="24" t="n">
        <f aca="false">IFERROR(H15-I15,0)</f>
        <v>16500</v>
      </c>
      <c r="K15" s="25" t="n">
        <f aca="false">IFERROR(J15/H15,0)</f>
        <v>0.44</v>
      </c>
    </row>
    <row r="16" customFormat="false" ht="18.75" hidden="false" customHeight="true" outlineLevel="0" collapsed="false">
      <c r="A16" s="18" t="n">
        <f aca="false">Sales!A15</f>
        <v>2024</v>
      </c>
      <c r="B16" s="18" t="str">
        <f aca="false">Sales!B15</f>
        <v>ירושלים</v>
      </c>
      <c r="C16" s="18" t="str">
        <f aca="false">Sales!C15</f>
        <v>מוצר B</v>
      </c>
      <c r="D16" s="18" t="str">
        <f aca="false">Sales!D15</f>
        <v>מיכל</v>
      </c>
      <c r="E16" s="19" t="n">
        <f aca="false">Sales!E15</f>
        <v>260</v>
      </c>
      <c r="F16" s="19" t="n">
        <f aca="false">Sales!F15</f>
        <v>150</v>
      </c>
      <c r="G16" s="20" t="n">
        <f aca="false">IFERROR(INDEX(Costs!$C$3:$C$17,MATCH(TEXT(A16,"0")&amp;C16,Costs!$D$3:$D$17,0)),"")</f>
        <v>90</v>
      </c>
      <c r="H16" s="20" t="n">
        <f aca="false">E16*F16</f>
        <v>39000</v>
      </c>
      <c r="I16" s="20" t="n">
        <f aca="false">IFERROR(E16*G16,0)</f>
        <v>23400</v>
      </c>
      <c r="J16" s="20" t="n">
        <f aca="false">IFERROR(H16-I16,0)</f>
        <v>15600</v>
      </c>
      <c r="K16" s="21" t="n">
        <f aca="false">IFERROR(J16/H16,0)</f>
        <v>0.4</v>
      </c>
    </row>
    <row r="17" customFormat="false" ht="18.75" hidden="false" customHeight="true" outlineLevel="0" collapsed="false">
      <c r="A17" s="22" t="n">
        <f aca="false">Sales!A16</f>
        <v>2024</v>
      </c>
      <c r="B17" s="22" t="str">
        <f aca="false">Sales!B16</f>
        <v>באר שבע</v>
      </c>
      <c r="C17" s="22" t="str">
        <f aca="false">Sales!C16</f>
        <v>מוצר C</v>
      </c>
      <c r="D17" s="22" t="str">
        <f aca="false">Sales!D16</f>
        <v>יואב</v>
      </c>
      <c r="E17" s="23" t="n">
        <f aca="false">Sales!E16</f>
        <v>180</v>
      </c>
      <c r="F17" s="23" t="n">
        <f aca="false">Sales!F16</f>
        <v>210</v>
      </c>
      <c r="G17" s="24" t="n">
        <f aca="false">IFERROR(INDEX(Costs!$C$3:$C$17,MATCH(TEXT(A17,"0")&amp;C17,Costs!$D$3:$D$17,0)),"")</f>
        <v>150</v>
      </c>
      <c r="H17" s="24" t="n">
        <f aca="false">E17*F17</f>
        <v>37800</v>
      </c>
      <c r="I17" s="24" t="n">
        <f aca="false">IFERROR(E17*G17,0)</f>
        <v>27000</v>
      </c>
      <c r="J17" s="24" t="n">
        <f aca="false">IFERROR(H17-I17,0)</f>
        <v>10800</v>
      </c>
      <c r="K17" s="25" t="n">
        <f aca="false">IFERROR(J17/H17,0)</f>
        <v>0.285714285714286</v>
      </c>
    </row>
    <row r="18" customFormat="false" ht="18.75" hidden="false" customHeight="true" outlineLevel="0" collapsed="false">
      <c r="A18" s="18" t="n">
        <f aca="false">Sales!A17</f>
        <v>2024</v>
      </c>
      <c r="B18" s="18" t="str">
        <f aca="false">Sales!B17</f>
        <v>נתניה</v>
      </c>
      <c r="C18" s="18" t="str">
        <f aca="false">Sales!C17</f>
        <v>מוצר D</v>
      </c>
      <c r="D18" s="18" t="str">
        <f aca="false">Sales!D17</f>
        <v>לירון</v>
      </c>
      <c r="E18" s="19" t="n">
        <f aca="false">Sales!E17</f>
        <v>210</v>
      </c>
      <c r="F18" s="19" t="n">
        <f aca="false">Sales!F17</f>
        <v>185</v>
      </c>
      <c r="G18" s="20" t="n">
        <f aca="false">IFERROR(INDEX(Costs!$C$3:$C$17,MATCH(TEXT(A18,"0")&amp;C18,Costs!$D$3:$D$17,0)),"")</f>
        <v>120</v>
      </c>
      <c r="H18" s="20" t="n">
        <f aca="false">E18*F18</f>
        <v>38850</v>
      </c>
      <c r="I18" s="20" t="n">
        <f aca="false">IFERROR(E18*G18,0)</f>
        <v>25200</v>
      </c>
      <c r="J18" s="20" t="n">
        <f aca="false">IFERROR(H18-I18,0)</f>
        <v>13650</v>
      </c>
      <c r="K18" s="21" t="n">
        <f aca="false">IFERROR(J18/H18,0)</f>
        <v>0.351351351351351</v>
      </c>
    </row>
    <row r="19" customFormat="false" ht="18.75" hidden="false" customHeight="true" outlineLevel="0" collapsed="false">
      <c r="A19" s="22" t="n">
        <f aca="false">Sales!A18</f>
        <v>2024</v>
      </c>
      <c r="B19" s="22" t="str">
        <f aca="false">Sales!B18</f>
        <v>תל אביב</v>
      </c>
      <c r="C19" s="22" t="str">
        <f aca="false">Sales!C18</f>
        <v>מוצר E</v>
      </c>
      <c r="D19" s="22" t="str">
        <f aca="false">Sales!D18</f>
        <v>דני</v>
      </c>
      <c r="E19" s="23" t="n">
        <f aca="false">Sales!E18</f>
        <v>160</v>
      </c>
      <c r="F19" s="23" t="n">
        <f aca="false">Sales!F18</f>
        <v>245</v>
      </c>
      <c r="G19" s="24" t="n">
        <f aca="false">IFERROR(INDEX(Costs!$C$3:$C$17,MATCH(TEXT(A19,"0")&amp;C19,Costs!$D$3:$D$17,0)),"")</f>
        <v>200</v>
      </c>
      <c r="H19" s="24" t="n">
        <f aca="false">E19*F19</f>
        <v>39200</v>
      </c>
      <c r="I19" s="24" t="n">
        <f aca="false">IFERROR(E19*G19,0)</f>
        <v>32000</v>
      </c>
      <c r="J19" s="24" t="n">
        <f aca="false">IFERROR(H19-I19,0)</f>
        <v>7200</v>
      </c>
      <c r="K19" s="25" t="n">
        <f aca="false">IFERROR(J19/H19,0)</f>
        <v>0.183673469387755</v>
      </c>
    </row>
    <row r="20" customFormat="false" ht="18.75" hidden="false" customHeight="true" outlineLevel="0" collapsed="false">
      <c r="A20" s="18" t="n">
        <f aca="false">Sales!A19</f>
        <v>2024</v>
      </c>
      <c r="B20" s="18" t="str">
        <f aca="false">Sales!B19</f>
        <v>חיפה</v>
      </c>
      <c r="C20" s="18" t="str">
        <f aca="false">Sales!C19</f>
        <v>מוצר C</v>
      </c>
      <c r="D20" s="18" t="str">
        <f aca="false">Sales!D19</f>
        <v>רותם</v>
      </c>
      <c r="E20" s="19" t="n">
        <f aca="false">Sales!E19</f>
        <v>140</v>
      </c>
      <c r="F20" s="19" t="n">
        <f aca="false">Sales!F19</f>
        <v>210</v>
      </c>
      <c r="G20" s="20" t="n">
        <f aca="false">IFERROR(INDEX(Costs!$C$3:$C$17,MATCH(TEXT(A20,"0")&amp;C20,Costs!$D$3:$D$17,0)),"")</f>
        <v>150</v>
      </c>
      <c r="H20" s="20" t="n">
        <f aca="false">E20*F20</f>
        <v>29400</v>
      </c>
      <c r="I20" s="20" t="n">
        <f aca="false">IFERROR(E20*G20,0)</f>
        <v>21000</v>
      </c>
      <c r="J20" s="20" t="n">
        <f aca="false">IFERROR(H20-I20,0)</f>
        <v>8400</v>
      </c>
      <c r="K20" s="21" t="n">
        <f aca="false">IFERROR(J20/H20,0)</f>
        <v>0.285714285714286</v>
      </c>
    </row>
    <row r="21" customFormat="false" ht="18.75" hidden="false" customHeight="true" outlineLevel="0" collapsed="false">
      <c r="A21" s="22" t="n">
        <f aca="false">Sales!A20</f>
        <v>2024</v>
      </c>
      <c r="B21" s="22" t="str">
        <f aca="false">Sales!B20</f>
        <v>ירושלים</v>
      </c>
      <c r="C21" s="22" t="str">
        <f aca="false">Sales!C20</f>
        <v>מוצר D</v>
      </c>
      <c r="D21" s="22" t="str">
        <f aca="false">Sales!D20</f>
        <v>מיכל</v>
      </c>
      <c r="E21" s="23" t="n">
        <f aca="false">Sales!E20</f>
        <v>200</v>
      </c>
      <c r="F21" s="23" t="n">
        <f aca="false">Sales!F20</f>
        <v>185</v>
      </c>
      <c r="G21" s="24" t="n">
        <f aca="false">IFERROR(INDEX(Costs!$C$3:$C$17,MATCH(TEXT(A21,"0")&amp;C21,Costs!$D$3:$D$17,0)),"")</f>
        <v>120</v>
      </c>
      <c r="H21" s="24" t="n">
        <f aca="false">E21*F21</f>
        <v>37000</v>
      </c>
      <c r="I21" s="24" t="n">
        <f aca="false">IFERROR(E21*G21,0)</f>
        <v>24000</v>
      </c>
      <c r="J21" s="24" t="n">
        <f aca="false">IFERROR(H21-I21,0)</f>
        <v>13000</v>
      </c>
      <c r="K21" s="25" t="n">
        <f aca="false">IFERROR(J21/H21,0)</f>
        <v>0.351351351351351</v>
      </c>
    </row>
    <row r="22" customFormat="false" ht="18.75" hidden="false" customHeight="true" outlineLevel="0" collapsed="false">
      <c r="A22" s="18" t="n">
        <f aca="false">Sales!A21</f>
        <v>2024</v>
      </c>
      <c r="B22" s="18" t="str">
        <f aca="false">Sales!B21</f>
        <v>באר שבע</v>
      </c>
      <c r="C22" s="18" t="str">
        <f aca="false">Sales!C21</f>
        <v>מוצר B</v>
      </c>
      <c r="D22" s="18" t="str">
        <f aca="false">Sales!D21</f>
        <v>יואב</v>
      </c>
      <c r="E22" s="19" t="n">
        <f aca="false">Sales!E21</f>
        <v>170</v>
      </c>
      <c r="F22" s="19" t="n">
        <f aca="false">Sales!F21</f>
        <v>150</v>
      </c>
      <c r="G22" s="20" t="n">
        <f aca="false">IFERROR(INDEX(Costs!$C$3:$C$17,MATCH(TEXT(A22,"0")&amp;C22,Costs!$D$3:$D$17,0)),"")</f>
        <v>90</v>
      </c>
      <c r="H22" s="20" t="n">
        <f aca="false">E22*F22</f>
        <v>25500</v>
      </c>
      <c r="I22" s="20" t="n">
        <f aca="false">IFERROR(E22*G22,0)</f>
        <v>15300</v>
      </c>
      <c r="J22" s="20" t="n">
        <f aca="false">IFERROR(H22-I22,0)</f>
        <v>10200</v>
      </c>
      <c r="K22" s="21" t="n">
        <f aca="false">IFERROR(J22/H22,0)</f>
        <v>0.4</v>
      </c>
    </row>
    <row r="23" customFormat="false" ht="18.75" hidden="false" customHeight="true" outlineLevel="0" collapsed="false">
      <c r="A23" s="22" t="n">
        <f aca="false">Sales!A22</f>
        <v>2024</v>
      </c>
      <c r="B23" s="22" t="str">
        <f aca="false">Sales!B22</f>
        <v>נתניה</v>
      </c>
      <c r="C23" s="22" t="str">
        <f aca="false">Sales!C22</f>
        <v>מוצר A</v>
      </c>
      <c r="D23" s="22" t="str">
        <f aca="false">Sales!D22</f>
        <v>לירון</v>
      </c>
      <c r="E23" s="23" t="n">
        <f aca="false">Sales!E22</f>
        <v>220</v>
      </c>
      <c r="F23" s="23" t="n">
        <f aca="false">Sales!F22</f>
        <v>125</v>
      </c>
      <c r="G23" s="24" t="n">
        <f aca="false">IFERROR(INDEX(Costs!$C$3:$C$17,MATCH(TEXT(A23,"0")&amp;C23,Costs!$D$3:$D$17,0)),"")</f>
        <v>70</v>
      </c>
      <c r="H23" s="24" t="n">
        <f aca="false">E23*F23</f>
        <v>27500</v>
      </c>
      <c r="I23" s="24" t="n">
        <f aca="false">IFERROR(E23*G23,0)</f>
        <v>15400</v>
      </c>
      <c r="J23" s="24" t="n">
        <f aca="false">IFERROR(H23-I23,0)</f>
        <v>12100</v>
      </c>
      <c r="K23" s="25" t="n">
        <f aca="false">IFERROR(J23/H23,0)</f>
        <v>0.44</v>
      </c>
    </row>
    <row r="24" customFormat="false" ht="18.75" hidden="false" customHeight="true" outlineLevel="0" collapsed="false">
      <c r="A24" s="18" t="n">
        <f aca="false">Sales!A23</f>
        <v>2025</v>
      </c>
      <c r="B24" s="18" t="str">
        <f aca="false">Sales!B23</f>
        <v>תל אביב</v>
      </c>
      <c r="C24" s="18" t="str">
        <f aca="false">Sales!C23</f>
        <v>מוצר A</v>
      </c>
      <c r="D24" s="18" t="str">
        <f aca="false">Sales!D23</f>
        <v>דני</v>
      </c>
      <c r="E24" s="19" t="n">
        <f aca="false">Sales!E23</f>
        <v>480</v>
      </c>
      <c r="F24" s="19" t="n">
        <f aca="false">Sales!F23</f>
        <v>130</v>
      </c>
      <c r="G24" s="20" t="n">
        <f aca="false">IFERROR(INDEX(Costs!$C$3:$C$17,MATCH(TEXT(A24,"0")&amp;C24,Costs!$D$3:$D$17,0)),"")</f>
        <v>75</v>
      </c>
      <c r="H24" s="20" t="n">
        <f aca="false">E24*F24</f>
        <v>62400</v>
      </c>
      <c r="I24" s="20" t="n">
        <f aca="false">IFERROR(E24*G24,0)</f>
        <v>36000</v>
      </c>
      <c r="J24" s="20" t="n">
        <f aca="false">IFERROR(H24-I24,0)</f>
        <v>26400</v>
      </c>
      <c r="K24" s="21" t="n">
        <f aca="false">IFERROR(J24/H24,0)</f>
        <v>0.423076923076923</v>
      </c>
    </row>
    <row r="25" customFormat="false" ht="18.75" hidden="false" customHeight="true" outlineLevel="0" collapsed="false">
      <c r="A25" s="22" t="n">
        <f aca="false">Sales!A24</f>
        <v>2025</v>
      </c>
      <c r="B25" s="22" t="str">
        <f aca="false">Sales!B24</f>
        <v>חיפה</v>
      </c>
      <c r="C25" s="22" t="str">
        <f aca="false">Sales!C24</f>
        <v>מוצר A</v>
      </c>
      <c r="D25" s="22" t="str">
        <f aca="false">Sales!D24</f>
        <v>רותם</v>
      </c>
      <c r="E25" s="23" t="n">
        <f aca="false">Sales!E24</f>
        <v>330</v>
      </c>
      <c r="F25" s="23" t="n">
        <f aca="false">Sales!F24</f>
        <v>130</v>
      </c>
      <c r="G25" s="24" t="n">
        <f aca="false">IFERROR(INDEX(Costs!$C$3:$C$17,MATCH(TEXT(A25,"0")&amp;C25,Costs!$D$3:$D$17,0)),"")</f>
        <v>75</v>
      </c>
      <c r="H25" s="24" t="n">
        <f aca="false">E25*F25</f>
        <v>42900</v>
      </c>
      <c r="I25" s="24" t="n">
        <f aca="false">IFERROR(E25*G25,0)</f>
        <v>24750</v>
      </c>
      <c r="J25" s="24" t="n">
        <f aca="false">IFERROR(H25-I25,0)</f>
        <v>18150</v>
      </c>
      <c r="K25" s="25" t="n">
        <f aca="false">IFERROR(J25/H25,0)</f>
        <v>0.423076923076923</v>
      </c>
    </row>
    <row r="26" customFormat="false" ht="18.75" hidden="false" customHeight="true" outlineLevel="0" collapsed="false">
      <c r="A26" s="18" t="n">
        <f aca="false">Sales!A25</f>
        <v>2025</v>
      </c>
      <c r="B26" s="18" t="str">
        <f aca="false">Sales!B25</f>
        <v>ירושלים</v>
      </c>
      <c r="C26" s="18" t="str">
        <f aca="false">Sales!C25</f>
        <v>מוצר B</v>
      </c>
      <c r="D26" s="18" t="str">
        <f aca="false">Sales!D25</f>
        <v>מיכל</v>
      </c>
      <c r="E26" s="19" t="n">
        <f aca="false">Sales!E25</f>
        <v>220</v>
      </c>
      <c r="F26" s="19" t="n">
        <f aca="false">Sales!F25</f>
        <v>155</v>
      </c>
      <c r="G26" s="20" t="n">
        <f aca="false">IFERROR(INDEX(Costs!$C$3:$C$17,MATCH(TEXT(A26,"0")&amp;C26,Costs!$D$3:$D$17,0)),"")</f>
        <v>95</v>
      </c>
      <c r="H26" s="20" t="n">
        <f aca="false">E26*F26</f>
        <v>34100</v>
      </c>
      <c r="I26" s="20" t="n">
        <f aca="false">IFERROR(E26*G26,0)</f>
        <v>20900</v>
      </c>
      <c r="J26" s="20" t="n">
        <f aca="false">IFERROR(H26-I26,0)</f>
        <v>13200</v>
      </c>
      <c r="K26" s="21" t="n">
        <f aca="false">IFERROR(J26/H26,0)</f>
        <v>0.387096774193548</v>
      </c>
    </row>
    <row r="27" customFormat="false" ht="18.75" hidden="false" customHeight="true" outlineLevel="0" collapsed="false">
      <c r="A27" s="22" t="n">
        <f aca="false">Sales!A26</f>
        <v>2025</v>
      </c>
      <c r="B27" s="22" t="str">
        <f aca="false">Sales!B26</f>
        <v>באר שבע</v>
      </c>
      <c r="C27" s="22" t="str">
        <f aca="false">Sales!C26</f>
        <v>מוצר C</v>
      </c>
      <c r="D27" s="22" t="str">
        <f aca="false">Sales!D26</f>
        <v>יואב</v>
      </c>
      <c r="E27" s="23" t="n">
        <f aca="false">Sales!E26</f>
        <v>200</v>
      </c>
      <c r="F27" s="23" t="n">
        <f aca="false">Sales!F26</f>
        <v>215</v>
      </c>
      <c r="G27" s="24" t="n">
        <f aca="false">IFERROR(INDEX(Costs!$C$3:$C$17,MATCH(TEXT(A27,"0")&amp;C27,Costs!$D$3:$D$17,0)),"")</f>
        <v>160</v>
      </c>
      <c r="H27" s="24" t="n">
        <f aca="false">E27*F27</f>
        <v>43000</v>
      </c>
      <c r="I27" s="24" t="n">
        <f aca="false">IFERROR(E27*G27,0)</f>
        <v>32000</v>
      </c>
      <c r="J27" s="24" t="n">
        <f aca="false">IFERROR(H27-I27,0)</f>
        <v>11000</v>
      </c>
      <c r="K27" s="25" t="n">
        <f aca="false">IFERROR(J27/H27,0)</f>
        <v>0.255813953488372</v>
      </c>
    </row>
    <row r="28" customFormat="false" ht="18.75" hidden="false" customHeight="true" outlineLevel="0" collapsed="false">
      <c r="A28" s="18" t="n">
        <f aca="false">Sales!A27</f>
        <v>2025</v>
      </c>
      <c r="B28" s="18" t="str">
        <f aca="false">Sales!B27</f>
        <v>נתניה</v>
      </c>
      <c r="C28" s="18" t="str">
        <f aca="false">Sales!C27</f>
        <v>מוצר D</v>
      </c>
      <c r="D28" s="18" t="str">
        <f aca="false">Sales!D27</f>
        <v>לירון</v>
      </c>
      <c r="E28" s="19" t="n">
        <f aca="false">Sales!E27</f>
        <v>230</v>
      </c>
      <c r="F28" s="19" t="n">
        <f aca="false">Sales!F27</f>
        <v>190</v>
      </c>
      <c r="G28" s="20" t="n">
        <f aca="false">IFERROR(INDEX(Costs!$C$3:$C$17,MATCH(TEXT(A28,"0")&amp;C28,Costs!$D$3:$D$17,0)),"")</f>
        <v>130</v>
      </c>
      <c r="H28" s="20" t="n">
        <f aca="false">E28*F28</f>
        <v>43700</v>
      </c>
      <c r="I28" s="20" t="n">
        <f aca="false">IFERROR(E28*G28,0)</f>
        <v>29900</v>
      </c>
      <c r="J28" s="20" t="n">
        <f aca="false">IFERROR(H28-I28,0)</f>
        <v>13800</v>
      </c>
      <c r="K28" s="21" t="n">
        <f aca="false">IFERROR(J28/H28,0)</f>
        <v>0.315789473684211</v>
      </c>
    </row>
    <row r="29" customFormat="false" ht="18.75" hidden="false" customHeight="true" outlineLevel="0" collapsed="false">
      <c r="A29" s="22" t="n">
        <f aca="false">Sales!A28</f>
        <v>2025</v>
      </c>
      <c r="B29" s="22" t="str">
        <f aca="false">Sales!B28</f>
        <v>תל אביב</v>
      </c>
      <c r="C29" s="22" t="str">
        <f aca="false">Sales!C28</f>
        <v>מוצר E</v>
      </c>
      <c r="D29" s="22" t="str">
        <f aca="false">Sales!D28</f>
        <v>דני</v>
      </c>
      <c r="E29" s="23" t="n">
        <f aca="false">Sales!E28</f>
        <v>180</v>
      </c>
      <c r="F29" s="23" t="n">
        <f aca="false">Sales!F28</f>
        <v>250</v>
      </c>
      <c r="G29" s="24" t="n">
        <f aca="false">IFERROR(INDEX(Costs!$C$3:$C$17,MATCH(TEXT(A29,"0")&amp;C29,Costs!$D$3:$D$17,0)),"")</f>
        <v>210</v>
      </c>
      <c r="H29" s="24" t="n">
        <f aca="false">E29*F29</f>
        <v>45000</v>
      </c>
      <c r="I29" s="24" t="n">
        <f aca="false">IFERROR(E29*G29,0)</f>
        <v>37800</v>
      </c>
      <c r="J29" s="24" t="n">
        <f aca="false">IFERROR(H29-I29,0)</f>
        <v>7200</v>
      </c>
      <c r="K29" s="25" t="n">
        <f aca="false">IFERROR(J29/H29,0)</f>
        <v>0.16</v>
      </c>
    </row>
    <row r="30" customFormat="false" ht="18.75" hidden="false" customHeight="true" outlineLevel="0" collapsed="false">
      <c r="A30" s="18" t="n">
        <f aca="false">Sales!A29</f>
        <v>2025</v>
      </c>
      <c r="B30" s="18" t="str">
        <f aca="false">Sales!B29</f>
        <v>חיפה</v>
      </c>
      <c r="C30" s="18" t="str">
        <f aca="false">Sales!C29</f>
        <v>מוצר B</v>
      </c>
      <c r="D30" s="18" t="str">
        <f aca="false">Sales!D29</f>
        <v>רותם</v>
      </c>
      <c r="E30" s="19" t="n">
        <f aca="false">Sales!E29</f>
        <v>160</v>
      </c>
      <c r="F30" s="19" t="n">
        <f aca="false">Sales!F29</f>
        <v>155</v>
      </c>
      <c r="G30" s="20" t="n">
        <f aca="false">IFERROR(INDEX(Costs!$C$3:$C$17,MATCH(TEXT(A30,"0")&amp;C30,Costs!$D$3:$D$17,0)),"")</f>
        <v>95</v>
      </c>
      <c r="H30" s="20" t="n">
        <f aca="false">E30*F30</f>
        <v>24800</v>
      </c>
      <c r="I30" s="20" t="n">
        <f aca="false">IFERROR(E30*G30,0)</f>
        <v>15200</v>
      </c>
      <c r="J30" s="20" t="n">
        <f aca="false">IFERROR(H30-I30,0)</f>
        <v>9600</v>
      </c>
      <c r="K30" s="21" t="n">
        <f aca="false">IFERROR(J30/H30,0)</f>
        <v>0.387096774193548</v>
      </c>
    </row>
    <row r="31" customFormat="false" ht="18.75" hidden="false" customHeight="true" outlineLevel="0" collapsed="false">
      <c r="A31" s="22" t="n">
        <f aca="false">Sales!A30</f>
        <v>2025</v>
      </c>
      <c r="B31" s="22" t="str">
        <f aca="false">Sales!B30</f>
        <v>ירושלים</v>
      </c>
      <c r="C31" s="22" t="str">
        <f aca="false">Sales!C30</f>
        <v>מוצר D</v>
      </c>
      <c r="D31" s="22" t="str">
        <f aca="false">Sales!D30</f>
        <v>מיכל</v>
      </c>
      <c r="E31" s="23" t="n">
        <f aca="false">Sales!E30</f>
        <v>210</v>
      </c>
      <c r="F31" s="23" t="n">
        <f aca="false">Sales!F30</f>
        <v>190</v>
      </c>
      <c r="G31" s="24" t="n">
        <f aca="false">IFERROR(INDEX(Costs!$C$3:$C$17,MATCH(TEXT(A31,"0")&amp;C31,Costs!$D$3:$D$17,0)),"")</f>
        <v>130</v>
      </c>
      <c r="H31" s="24" t="n">
        <f aca="false">E31*F31</f>
        <v>39900</v>
      </c>
      <c r="I31" s="24" t="n">
        <f aca="false">IFERROR(E31*G31,0)</f>
        <v>27300</v>
      </c>
      <c r="J31" s="24" t="n">
        <f aca="false">IFERROR(H31-I31,0)</f>
        <v>12600</v>
      </c>
      <c r="K31" s="25" t="n">
        <f aca="false">IFERROR(J31/H31,0)</f>
        <v>0.315789473684211</v>
      </c>
    </row>
    <row r="32" customFormat="false" ht="18.75" hidden="false" customHeight="true" outlineLevel="0" collapsed="false">
      <c r="A32" s="18" t="n">
        <f aca="false">Sales!A31</f>
        <v>2025</v>
      </c>
      <c r="B32" s="18" t="str">
        <f aca="false">Sales!B31</f>
        <v>באר שבע</v>
      </c>
      <c r="C32" s="18" t="str">
        <f aca="false">Sales!C31</f>
        <v>מוצר A</v>
      </c>
      <c r="D32" s="18" t="str">
        <f aca="false">Sales!D31</f>
        <v>יואב</v>
      </c>
      <c r="E32" s="19" t="n">
        <f aca="false">Sales!E31</f>
        <v>260</v>
      </c>
      <c r="F32" s="19" t="n">
        <f aca="false">Sales!F31</f>
        <v>130</v>
      </c>
      <c r="G32" s="20" t="n">
        <f aca="false">IFERROR(INDEX(Costs!$C$3:$C$17,MATCH(TEXT(A32,"0")&amp;C32,Costs!$D$3:$D$17,0)),"")</f>
        <v>75</v>
      </c>
      <c r="H32" s="20" t="n">
        <f aca="false">E32*F32</f>
        <v>33800</v>
      </c>
      <c r="I32" s="20" t="n">
        <f aca="false">IFERROR(E32*G32,0)</f>
        <v>19500</v>
      </c>
      <c r="J32" s="20" t="n">
        <f aca="false">IFERROR(H32-I32,0)</f>
        <v>14300</v>
      </c>
      <c r="K32" s="21" t="n">
        <f aca="false">IFERROR(J32/H32,0)</f>
        <v>0.423076923076923</v>
      </c>
    </row>
    <row r="33" customFormat="false" ht="18.75" hidden="false" customHeight="true" outlineLevel="0" collapsed="false">
      <c r="A33" s="22" t="n">
        <f aca="false">Sales!A32</f>
        <v>2025</v>
      </c>
      <c r="B33" s="22" t="str">
        <f aca="false">Sales!B32</f>
        <v>נתניה</v>
      </c>
      <c r="C33" s="22" t="str">
        <f aca="false">Sales!C32</f>
        <v>מוצר C</v>
      </c>
      <c r="D33" s="22" t="str">
        <f aca="false">Sales!D32</f>
        <v>לירון</v>
      </c>
      <c r="E33" s="23" t="n">
        <f aca="false">Sales!E32</f>
        <v>190</v>
      </c>
      <c r="F33" s="23" t="n">
        <f aca="false">Sales!F32</f>
        <v>215</v>
      </c>
      <c r="G33" s="24" t="n">
        <f aca="false">IFERROR(INDEX(Costs!$C$3:$C$17,MATCH(TEXT(A33,"0")&amp;C33,Costs!$D$3:$D$17,0)),"")</f>
        <v>160</v>
      </c>
      <c r="H33" s="24" t="n">
        <f aca="false">E33*F33</f>
        <v>40850</v>
      </c>
      <c r="I33" s="24" t="n">
        <f aca="false">IFERROR(E33*G33,0)</f>
        <v>30400</v>
      </c>
      <c r="J33" s="24" t="n">
        <f aca="false">IFERROR(H33-I33,0)</f>
        <v>10450</v>
      </c>
      <c r="K33" s="25" t="n">
        <f aca="false">IFERROR(J33/H33,0)</f>
        <v>0.255813953488372</v>
      </c>
    </row>
    <row r="34" customFormat="false" ht="24" hidden="false" customHeight="true" outlineLevel="0" collapsed="false">
      <c r="A34" s="26" t="s">
        <v>35</v>
      </c>
      <c r="B34" s="26"/>
      <c r="C34" s="26"/>
      <c r="D34" s="26"/>
      <c r="E34" s="27" t="n">
        <f aca="false">SUM(E4:E33)</f>
        <v>6720</v>
      </c>
      <c r="F34" s="26"/>
      <c r="G34" s="26"/>
      <c r="H34" s="27" t="n">
        <f aca="false">SUM(H4:H33)</f>
        <v>1092700</v>
      </c>
      <c r="I34" s="27" t="n">
        <f aca="false">SUM(I4:I33)</f>
        <v>708250</v>
      </c>
      <c r="J34" s="27" t="n">
        <f aca="false">SUM(J4:J33)</f>
        <v>384450</v>
      </c>
      <c r="K34" s="28" t="n">
        <f aca="false">IFERROR(J34/H34,0)</f>
        <v>0.351834904365334</v>
      </c>
    </row>
  </sheetData>
  <mergeCells count="2">
    <mergeCell ref="A1:K1"/>
    <mergeCell ref="A2:K2"/>
  </mergeCells>
  <conditionalFormatting sqref="K4:K33">
    <cfRule type="colorScale" priority="2">
      <colorScale>
        <cfvo type="num" val="0.15"/>
        <cfvo type="num" val="0.35"/>
        <cfvo type="num" val="0.45"/>
        <color rgb="FFFFAAAA"/>
        <color rgb="FFFFFFAA"/>
        <color rgb="FFAAFFAA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CC8A0"/>
    <pageSetUpPr fitToPage="false"/>
  </sheetPr>
  <dimension ref="A1:H9"/>
  <sheetViews>
    <sheetView showFormulas="false" showGridLines="tru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4"/>
    <col collapsed="false" customWidth="true" hidden="false" outlineLevel="0" max="4" min="3" style="1" width="16"/>
    <col collapsed="false" customWidth="true" hidden="false" outlineLevel="0" max="5" min="5" style="1" width="14"/>
    <col collapsed="false" customWidth="true" hidden="false" outlineLevel="0" max="6" min="6" style="1" width="12"/>
    <col collapsed="false" customWidth="true" hidden="false" outlineLevel="0" max="7" min="7" style="1" width="16"/>
    <col collapsed="false" customWidth="true" hidden="false" outlineLevel="0" max="8" min="8" style="1" width="18"/>
  </cols>
  <sheetData>
    <row r="1" customFormat="false" ht="30" hidden="false" customHeight="true" outlineLevel="0" collapsed="false">
      <c r="A1" s="15" t="s">
        <v>36</v>
      </c>
      <c r="B1" s="15"/>
      <c r="C1" s="15"/>
      <c r="D1" s="15"/>
      <c r="E1" s="15"/>
      <c r="F1" s="15"/>
      <c r="G1" s="15"/>
      <c r="H1" s="15"/>
    </row>
    <row r="2" customFormat="false" ht="21.75" hidden="false" customHeight="true" outlineLevel="0" collapsed="false">
      <c r="A2" s="29" t="s">
        <v>37</v>
      </c>
      <c r="B2" s="29"/>
      <c r="C2" s="29"/>
      <c r="D2" s="29"/>
      <c r="E2" s="29"/>
      <c r="F2" s="29"/>
      <c r="G2" s="29"/>
      <c r="H2" s="29"/>
    </row>
    <row r="3" customFormat="false" ht="15" hidden="false" customHeight="true" outlineLevel="0" collapsed="false">
      <c r="A3" s="17" t="s">
        <v>3</v>
      </c>
      <c r="B3" s="17" t="s">
        <v>38</v>
      </c>
      <c r="C3" s="17" t="s">
        <v>39</v>
      </c>
      <c r="D3" s="17" t="s">
        <v>40</v>
      </c>
      <c r="E3" s="17" t="s">
        <v>41</v>
      </c>
      <c r="F3" s="17" t="s">
        <v>34</v>
      </c>
      <c r="G3" s="17" t="s">
        <v>42</v>
      </c>
      <c r="H3" s="17" t="s">
        <v>43</v>
      </c>
    </row>
    <row r="4" customFormat="false" ht="21.75" hidden="false" customHeight="true" outlineLevel="0" collapsed="false">
      <c r="A4" s="5" t="s">
        <v>9</v>
      </c>
      <c r="B4" s="20" t="n">
        <f aca="false">SUMIF('נתונים מחושבים'!C$4:C$33,A4,'נתונים מחושבים'!E$4:E$33)</f>
        <v>2810</v>
      </c>
      <c r="C4" s="20" t="n">
        <f aca="false">SUMIF('נתונים מחושבים'!C$4:C$33,A4,'נתונים מחושבים'!H$4:H$33)</f>
        <v>352600</v>
      </c>
      <c r="D4" s="20" t="n">
        <f aca="false">SUMIF('נתונים מחושבים'!C$4:C$33,A4,'נתונים מחושבים'!I$4:I$33)</f>
        <v>202050</v>
      </c>
      <c r="E4" s="20" t="n">
        <f aca="false">C4-D4</f>
        <v>150550</v>
      </c>
      <c r="F4" s="21" t="n">
        <f aca="false">IFERROR(E4/C4,0)</f>
        <v>0.426971072036302</v>
      </c>
      <c r="G4" s="30" t="n">
        <f aca="false">RANK(C4,C$4:C$8,0)</f>
        <v>1</v>
      </c>
      <c r="H4" s="30" t="str">
        <f aca="false">IF(F4&gt;=0.4,"🟢 מצוין",IF(F4&gt;=0.3,"🟡 בינוני","🔴 סיכון"))</f>
        <v>🟢 מצוין</v>
      </c>
    </row>
    <row r="5" customFormat="false" ht="21.75" hidden="false" customHeight="true" outlineLevel="0" collapsed="false">
      <c r="A5" s="7" t="s">
        <v>16</v>
      </c>
      <c r="B5" s="24" t="n">
        <f aca="false">SUMIF('נתונים מחושבים'!C$4:C$33,A5,'נתונים מחושבים'!E$4:E$33)</f>
        <v>1210</v>
      </c>
      <c r="C5" s="24" t="n">
        <f aca="false">SUMIF('נתונים מחושבים'!C$4:C$33,A5,'נתונים מחושבים'!H$4:H$33)</f>
        <v>183400</v>
      </c>
      <c r="D5" s="24" t="n">
        <f aca="false">SUMIF('נתונים מחושבים'!C$4:C$33,A5,'נתונים מחושבים'!I$4:I$33)</f>
        <v>110800</v>
      </c>
      <c r="E5" s="24" t="n">
        <f aca="false">C5-D5</f>
        <v>72600</v>
      </c>
      <c r="F5" s="25" t="n">
        <f aca="false">IFERROR(E5/C5,0)</f>
        <v>0.395856052344602</v>
      </c>
      <c r="G5" s="31" t="n">
        <f aca="false">RANK(C5,C$4:C$8,0)</f>
        <v>4</v>
      </c>
      <c r="H5" s="31" t="str">
        <f aca="false">IF(F5&gt;=0.4,"🟢 מצוין",IF(F5&gt;=0.3,"🟡 בינוני","🔴 סיכון"))</f>
        <v>🟡 בינוני</v>
      </c>
    </row>
    <row r="6" customFormat="false" ht="21.75" hidden="false" customHeight="true" outlineLevel="0" collapsed="false">
      <c r="A6" s="5" t="s">
        <v>20</v>
      </c>
      <c r="B6" s="20" t="n">
        <f aca="false">SUMIF('נתונים מחושבים'!C$4:C$33,A6,'נתונים מחושבים'!E$4:E$33)</f>
        <v>1030</v>
      </c>
      <c r="C6" s="20" t="n">
        <f aca="false">SUMIF('נתונים מחושבים'!C$4:C$33,A6,'נתונים מחושבים'!H$4:H$33)</f>
        <v>218250</v>
      </c>
      <c r="D6" s="20" t="n">
        <f aca="false">SUMIF('נתונים מחושבים'!C$4:C$33,A6,'נתונים מחושבים'!I$4:I$33)</f>
        <v>155200</v>
      </c>
      <c r="E6" s="20" t="n">
        <f aca="false">C6-D6</f>
        <v>63050</v>
      </c>
      <c r="F6" s="21" t="n">
        <f aca="false">IFERROR(E6/C6,0)</f>
        <v>0.288888888888889</v>
      </c>
      <c r="G6" s="30" t="n">
        <f aca="false">RANK(C6,C$4:C$8,0)</f>
        <v>3</v>
      </c>
      <c r="H6" s="30" t="str">
        <f aca="false">IF(F6&gt;=0.4,"🟢 מצוין",IF(F6&gt;=0.3,"🟡 בינוני","🔴 סיכון"))</f>
        <v>🔴 סיכון</v>
      </c>
    </row>
    <row r="7" customFormat="false" ht="21.75" hidden="false" customHeight="true" outlineLevel="0" collapsed="false">
      <c r="A7" s="7" t="s">
        <v>23</v>
      </c>
      <c r="B7" s="24" t="n">
        <f aca="false">SUMIF('נתונים מחושבים'!C$4:C$33,A7,'נתונים מחושבים'!E$4:E$33)</f>
        <v>1190</v>
      </c>
      <c r="C7" s="24" t="n">
        <f aca="false">SUMIF('נתונים מחושבים'!C$4:C$33,A7,'נתונים מחושבים'!H$4:H$33)</f>
        <v>220650</v>
      </c>
      <c r="D7" s="24" t="n">
        <f aca="false">SUMIF('נתונים מחושבים'!C$4:C$33,A7,'נתונים מחושבים'!I$4:I$33)</f>
        <v>143800</v>
      </c>
      <c r="E7" s="24" t="n">
        <f aca="false">C7-D7</f>
        <v>76850</v>
      </c>
      <c r="F7" s="25" t="n">
        <f aca="false">IFERROR(E7/C7,0)</f>
        <v>0.348289145705869</v>
      </c>
      <c r="G7" s="31" t="n">
        <f aca="false">RANK(C7,C$4:C$8,0)</f>
        <v>2</v>
      </c>
      <c r="H7" s="31" t="str">
        <f aca="false">IF(F7&gt;=0.4,"🟢 מצוין",IF(F7&gt;=0.3,"🟡 בינוני","🔴 סיכון"))</f>
        <v>🟡 בינוני</v>
      </c>
    </row>
    <row r="8" customFormat="false" ht="21.75" hidden="false" customHeight="true" outlineLevel="0" collapsed="false">
      <c r="A8" s="5" t="s">
        <v>25</v>
      </c>
      <c r="B8" s="20" t="n">
        <f aca="false">SUMIF('נתונים מחושבים'!C$4:C$33,A8,'נתונים מחושבים'!E$4:E$33)</f>
        <v>480</v>
      </c>
      <c r="C8" s="20" t="n">
        <f aca="false">SUMIF('נתונים מחושבים'!C$4:C$33,A8,'נתונים מחושבים'!H$4:H$33)</f>
        <v>117800</v>
      </c>
      <c r="D8" s="20" t="n">
        <f aca="false">SUMIF('נתונים מחושבים'!C$4:C$33,A8,'נתונים מחושבים'!I$4:I$33)</f>
        <v>96400</v>
      </c>
      <c r="E8" s="20" t="n">
        <f aca="false">C8-D8</f>
        <v>21400</v>
      </c>
      <c r="F8" s="21" t="n">
        <f aca="false">IFERROR(E8/C8,0)</f>
        <v>0.181663837011885</v>
      </c>
      <c r="G8" s="30" t="n">
        <f aca="false">RANK(C8,C$4:C$8,0)</f>
        <v>5</v>
      </c>
      <c r="H8" s="30" t="str">
        <f aca="false">IF(F8&gt;=0.4,"🟢 מצוין",IF(F8&gt;=0.3,"🟡 בינוני","🔴 סיכון"))</f>
        <v>🔴 סיכון</v>
      </c>
    </row>
    <row r="9" customFormat="false" ht="24" hidden="false" customHeight="true" outlineLevel="0" collapsed="false">
      <c r="A9" s="26" t="s">
        <v>35</v>
      </c>
      <c r="B9" s="27" t="n">
        <f aca="false">SUM(B4:B8)</f>
        <v>6720</v>
      </c>
      <c r="C9" s="27" t="n">
        <f aca="false">SUM(C4:C8)</f>
        <v>1092700</v>
      </c>
      <c r="D9" s="27" t="n">
        <f aca="false">SUM(D4:D8)</f>
        <v>708250</v>
      </c>
      <c r="E9" s="27" t="n">
        <f aca="false">SUM(E4:E8)</f>
        <v>384450</v>
      </c>
      <c r="F9" s="28" t="n">
        <f aca="false">IFERROR(E9/C9,0)</f>
        <v>0.351834904365334</v>
      </c>
      <c r="G9" s="26"/>
      <c r="H9" s="26"/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8821A"/>
    <pageSetUpPr fitToPage="false"/>
  </sheetPr>
  <dimension ref="A1:F8"/>
  <sheetViews>
    <sheetView showFormulas="false" showGridLines="true" showRowColHeaders="true" showZeros="true" rightToLeft="tru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12"/>
    <col collapsed="false" customWidth="true" hidden="false" outlineLevel="0" max="3" min="3" style="1" width="16"/>
    <col collapsed="false" customWidth="true" hidden="false" outlineLevel="0" max="4" min="4" style="1" width="14"/>
    <col collapsed="false" customWidth="true" hidden="false" outlineLevel="0" max="5" min="5" style="1" width="12"/>
    <col collapsed="false" customWidth="true" hidden="false" outlineLevel="0" max="6" min="6" style="1" width="10"/>
  </cols>
  <sheetData>
    <row r="1" customFormat="false" ht="30" hidden="false" customHeight="true" outlineLevel="0" collapsed="false">
      <c r="A1" s="32" t="s">
        <v>44</v>
      </c>
      <c r="B1" s="32"/>
      <c r="C1" s="32"/>
      <c r="D1" s="32"/>
      <c r="E1" s="32"/>
      <c r="F1" s="32"/>
    </row>
    <row r="2" customFormat="false" ht="15" hidden="false" customHeight="true" outlineLevel="0" collapsed="false">
      <c r="A2" s="33" t="s">
        <v>2</v>
      </c>
      <c r="B2" s="33" t="s">
        <v>5</v>
      </c>
      <c r="C2" s="33" t="s">
        <v>39</v>
      </c>
      <c r="D2" s="33" t="s">
        <v>41</v>
      </c>
      <c r="E2" s="33" t="s">
        <v>34</v>
      </c>
      <c r="F2" s="33" t="s">
        <v>45</v>
      </c>
    </row>
    <row r="3" customFormat="false" ht="21.75" hidden="false" customHeight="true" outlineLevel="0" collapsed="false">
      <c r="A3" s="34" t="s">
        <v>8</v>
      </c>
      <c r="B3" s="35" t="n">
        <f aca="false">SUMIF('נתונים מחושבים'!B$4:B$33,A3,'נתונים מחושבים'!E$4:E$33)</f>
        <v>1700</v>
      </c>
      <c r="C3" s="35" t="n">
        <f aca="false">SUMIF('נתונים מחושבים'!B$4:B$33,A3,'נתונים מחושבים'!H$4:H$33)</f>
        <v>271100</v>
      </c>
      <c r="D3" s="35" t="n">
        <f aca="false">SUMIF('נתונים מחושבים'!B$4:B$33,A3,'נתונים מחושבים'!J$4:J$33)</f>
        <v>86900</v>
      </c>
      <c r="E3" s="36" t="n">
        <f aca="false">IFERROR(D3/C3,0)</f>
        <v>0.320545924013279</v>
      </c>
      <c r="F3" s="37" t="n">
        <f aca="false">RANK(C3,C$3:C$7,0)</f>
        <v>1</v>
      </c>
    </row>
    <row r="4" customFormat="false" ht="21.75" hidden="false" customHeight="true" outlineLevel="0" collapsed="false">
      <c r="A4" s="7" t="s">
        <v>22</v>
      </c>
      <c r="B4" s="24" t="n">
        <f aca="false">SUMIF('נתונים מחושבים'!B$4:B$33,A4,'נתונים מחושבים'!E$4:E$33)</f>
        <v>1200</v>
      </c>
      <c r="C4" s="24" t="n">
        <f aca="false">SUMIF('נתונים מחושבים'!B$4:B$33,A4,'נתונים מחושבים'!H$4:H$33)</f>
        <v>219000</v>
      </c>
      <c r="D4" s="24" t="n">
        <f aca="false">SUMIF('נתונים מחושבים'!B$4:B$33,A4,'נתונים מחושבים'!J$4:J$33)</f>
        <v>74500</v>
      </c>
      <c r="E4" s="25" t="n">
        <f aca="false">IFERROR(D4/C4,0)</f>
        <v>0.340182648401827</v>
      </c>
      <c r="F4" s="31" t="n">
        <f aca="false">RANK(C4,C$3:C$7,0)</f>
        <v>2</v>
      </c>
    </row>
    <row r="5" customFormat="false" ht="21.75" hidden="false" customHeight="true" outlineLevel="0" collapsed="false">
      <c r="A5" s="34" t="s">
        <v>15</v>
      </c>
      <c r="B5" s="35" t="n">
        <f aca="false">SUMIF('נתונים מחושבים'!B$4:B$33,A5,'נתונים מחושבים'!E$4:E$33)</f>
        <v>1260</v>
      </c>
      <c r="C5" s="35" t="n">
        <f aca="false">SUMIF('נתונים מחושבים'!B$4:B$33,A5,'נתונים מחושבים'!H$4:H$33)</f>
        <v>210300</v>
      </c>
      <c r="D5" s="35" t="n">
        <f aca="false">SUMIF('נתונים מחושבים'!B$4:B$33,A5,'נתונים מחושבים'!J$4:J$33)</f>
        <v>78200</v>
      </c>
      <c r="E5" s="36" t="n">
        <f aca="false">IFERROR(D5/C5,0)</f>
        <v>0.371849738468854</v>
      </c>
      <c r="F5" s="37" t="n">
        <f aca="false">RANK(C5,C$3:C$7,0)</f>
        <v>3</v>
      </c>
    </row>
    <row r="6" customFormat="false" ht="21.75" hidden="false" customHeight="true" outlineLevel="0" collapsed="false">
      <c r="A6" s="7" t="s">
        <v>12</v>
      </c>
      <c r="B6" s="24" t="n">
        <f aca="false">SUMIF('נתונים מחושבים'!B$4:B$33,A6,'נתונים מחושבים'!E$4:E$33)</f>
        <v>1400</v>
      </c>
      <c r="C6" s="24" t="n">
        <f aca="false">SUMIF('נתונים מחושבים'!B$4:B$33,A6,'נתונים מחושבים'!H$4:H$33)</f>
        <v>196700</v>
      </c>
      <c r="D6" s="24" t="n">
        <f aca="false">SUMIF('נתונים מחושבים'!B$4:B$33,A6,'נתונים מחושבים'!J$4:J$33)</f>
        <v>78050</v>
      </c>
      <c r="E6" s="25" t="n">
        <f aca="false">IFERROR(D6/C6,0)</f>
        <v>0.396797153024911</v>
      </c>
      <c r="F6" s="31" t="n">
        <f aca="false">RANK(C6,C$3:C$7,0)</f>
        <v>4</v>
      </c>
    </row>
    <row r="7" customFormat="false" ht="21.75" hidden="false" customHeight="true" outlineLevel="0" collapsed="false">
      <c r="A7" s="34" t="s">
        <v>19</v>
      </c>
      <c r="B7" s="35" t="n">
        <f aca="false">SUMIF('נתונים מחושבים'!B$4:B$33,A7,'נתונים מחושבים'!E$4:E$33)</f>
        <v>1160</v>
      </c>
      <c r="C7" s="35" t="n">
        <f aca="false">SUMIF('נתונים מחושבים'!B$4:B$33,A7,'נתונים מחושבים'!H$4:H$33)</f>
        <v>195600</v>
      </c>
      <c r="D7" s="35" t="n">
        <f aca="false">SUMIF('נתונים מחושבים'!B$4:B$33,A7,'נתונים מחושבים'!J$4:J$33)</f>
        <v>66800</v>
      </c>
      <c r="E7" s="36" t="n">
        <f aca="false">IFERROR(D7/C7,0)</f>
        <v>0.341513292433538</v>
      </c>
      <c r="F7" s="37" t="n">
        <f aca="false">RANK(C7,C$3:C$7,0)</f>
        <v>5</v>
      </c>
    </row>
    <row r="8" customFormat="false" ht="24" hidden="false" customHeight="true" outlineLevel="0" collapsed="false">
      <c r="A8" s="38" t="s">
        <v>35</v>
      </c>
      <c r="B8" s="39" t="n">
        <f aca="false">SUM(B3:B7)</f>
        <v>6720</v>
      </c>
      <c r="C8" s="39" t="n">
        <f aca="false">SUM(C3:C7)</f>
        <v>1092700</v>
      </c>
      <c r="D8" s="39" t="n">
        <f aca="false">SUM(D3:D7)</f>
        <v>384450</v>
      </c>
      <c r="E8" s="40" t="n">
        <f aca="false">IFERROR(D8/C8,0)</f>
        <v>0.351834904365334</v>
      </c>
      <c r="F8" s="38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false"/>
  </sheetPr>
  <dimension ref="A1:H6"/>
  <sheetViews>
    <sheetView showFormulas="false" showGridLines="true" showRowColHeaders="true" showZeros="true" rightToLeft="tru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12"/>
    <col collapsed="false" customWidth="true" hidden="false" outlineLevel="0" max="4" min="3" style="1" width="16"/>
    <col collapsed="false" customWidth="true" hidden="false" outlineLevel="0" max="5" min="5" style="1" width="14"/>
    <col collapsed="false" customWidth="true" hidden="false" outlineLevel="0" max="6" min="6" style="1" width="12"/>
    <col collapsed="false" customWidth="true" hidden="false" outlineLevel="0" max="7" min="7" style="1" width="18"/>
    <col collapsed="false" customWidth="true" hidden="false" outlineLevel="0" max="8" min="8" style="1" width="16"/>
  </cols>
  <sheetData>
    <row r="1" customFormat="false" ht="30" hidden="false" customHeight="true" outlineLevel="0" collapsed="false">
      <c r="A1" s="2" t="s">
        <v>46</v>
      </c>
      <c r="B1" s="2"/>
      <c r="C1" s="2"/>
      <c r="D1" s="2"/>
      <c r="E1" s="2"/>
      <c r="F1" s="2"/>
      <c r="G1" s="2"/>
      <c r="H1" s="2"/>
    </row>
    <row r="2" customFormat="false" ht="15" hidden="false" customHeight="true" outlineLevel="0" collapsed="false">
      <c r="A2" s="41" t="s">
        <v>1</v>
      </c>
      <c r="B2" s="41" t="s">
        <v>5</v>
      </c>
      <c r="C2" s="41" t="s">
        <v>39</v>
      </c>
      <c r="D2" s="41" t="s">
        <v>40</v>
      </c>
      <c r="E2" s="41" t="s">
        <v>41</v>
      </c>
      <c r="F2" s="41" t="s">
        <v>34</v>
      </c>
      <c r="G2" s="41" t="s">
        <v>47</v>
      </c>
      <c r="H2" s="41" t="s">
        <v>48</v>
      </c>
    </row>
    <row r="3" customFormat="false" ht="21.75" hidden="false" customHeight="true" outlineLevel="0" collapsed="false">
      <c r="A3" s="13" t="n">
        <v>2023</v>
      </c>
      <c r="B3" s="42" t="n">
        <f aca="false">SUMIF('נתונים מחושבים'!A$4:A$33,A3,'נתונים מחושבים'!E$4:E$33)</f>
        <v>2000</v>
      </c>
      <c r="C3" s="42" t="n">
        <f aca="false">SUMIF('נתונים מחושבים'!A$4:A$33,A3,'נתונים מחושבים'!H$4:H$33)</f>
        <v>318000</v>
      </c>
      <c r="D3" s="42" t="n">
        <f aca="false">SUMIF('נתונים מחושבים'!A$4:A$33,A3,'נתונים מחושבים'!I$4:I$33)</f>
        <v>200800</v>
      </c>
      <c r="E3" s="42" t="n">
        <f aca="false">C3-D3</f>
        <v>117200</v>
      </c>
      <c r="F3" s="43" t="n">
        <f aca="false">IFERROR(E3/C3,0)</f>
        <v>0.368553459119497</v>
      </c>
      <c r="G3" s="44" t="s">
        <v>49</v>
      </c>
      <c r="H3" s="44" t="s">
        <v>49</v>
      </c>
    </row>
    <row r="4" customFormat="false" ht="21.75" hidden="false" customHeight="true" outlineLevel="0" collapsed="false">
      <c r="A4" s="7" t="n">
        <v>2024</v>
      </c>
      <c r="B4" s="24" t="n">
        <f aca="false">SUMIF('נתונים מחושבים'!A$4:A$33,A4,'נתונים מחושבים'!E$4:E$33)</f>
        <v>2260</v>
      </c>
      <c r="C4" s="24" t="n">
        <f aca="false">SUMIF('נתונים מחושבים'!A$4:A$33,A4,'נתונים מחושבים'!H$4:H$33)</f>
        <v>364250</v>
      </c>
      <c r="D4" s="24" t="n">
        <f aca="false">SUMIF('נתונים מחושבים'!A$4:A$33,A4,'נתונים מחושבים'!I$4:I$33)</f>
        <v>233700</v>
      </c>
      <c r="E4" s="24" t="n">
        <f aca="false">C4-D4</f>
        <v>130550</v>
      </c>
      <c r="F4" s="25" t="n">
        <f aca="false">IFERROR(E4/C4,0)</f>
        <v>0.35840768702814</v>
      </c>
      <c r="G4" s="45" t="n">
        <f aca="false">IFERROR((C4-C3)/C3,0)</f>
        <v>0.145440251572327</v>
      </c>
      <c r="H4" s="45" t="n">
        <f aca="false">IFERROR((E4-E3)/E3,0)</f>
        <v>0.113907849829352</v>
      </c>
    </row>
    <row r="5" customFormat="false" ht="21.75" hidden="false" customHeight="true" outlineLevel="0" collapsed="false">
      <c r="A5" s="13" t="n">
        <v>2025</v>
      </c>
      <c r="B5" s="42" t="n">
        <f aca="false">SUMIF('נתונים מחושבים'!A$4:A$33,A5,'נתונים מחושבים'!E$4:E$33)</f>
        <v>2460</v>
      </c>
      <c r="C5" s="42" t="n">
        <f aca="false">SUMIF('נתונים מחושבים'!A$4:A$33,A5,'נתונים מחושבים'!H$4:H$33)</f>
        <v>410450</v>
      </c>
      <c r="D5" s="42" t="n">
        <f aca="false">SUMIF('נתונים מחושבים'!A$4:A$33,A5,'נתונים מחושבים'!I$4:I$33)</f>
        <v>273750</v>
      </c>
      <c r="E5" s="42" t="n">
        <f aca="false">C5-D5</f>
        <v>136700</v>
      </c>
      <c r="F5" s="43" t="n">
        <f aca="false">IFERROR(E5/C5,0)</f>
        <v>0.333049092459496</v>
      </c>
      <c r="G5" s="46" t="n">
        <f aca="false">IFERROR((C5-C4)/C4,0)</f>
        <v>0.126835964310227</v>
      </c>
      <c r="H5" s="46" t="n">
        <f aca="false">IFERROR((E5-E4)/E4,0)</f>
        <v>0.0471083875909613</v>
      </c>
    </row>
    <row r="6" customFormat="false" ht="24" hidden="false" customHeight="true" outlineLevel="0" collapsed="false">
      <c r="A6" s="47" t="s">
        <v>50</v>
      </c>
      <c r="B6" s="48" t="n">
        <f aca="false">SUM(B3:B5)</f>
        <v>6720</v>
      </c>
      <c r="C6" s="48" t="n">
        <f aca="false">SUM(C3:C5)</f>
        <v>1092700</v>
      </c>
      <c r="D6" s="48" t="n">
        <f aca="false">SUM(D3:D5)</f>
        <v>708250</v>
      </c>
      <c r="E6" s="48" t="n">
        <f aca="false">SUM(E3:E5)</f>
        <v>384450</v>
      </c>
      <c r="F6" s="49" t="n">
        <f aca="false">IFERROR(E6/C6,0)</f>
        <v>0.351834904365334</v>
      </c>
      <c r="G6" s="50" t="n">
        <f aca="false">IFERROR((C5-C3)/C3,0)</f>
        <v>0.290723270440252</v>
      </c>
      <c r="H6" s="50" t="n">
        <f aca="false">IFERROR((E5-E3)/E3,0)</f>
        <v>0.166382252559727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C3483"/>
    <pageSetUpPr fitToPage="false"/>
  </sheetPr>
  <dimension ref="A1:F8"/>
  <sheetViews>
    <sheetView showFormulas="false" showGridLines="true" showRowColHeaders="true" showZeros="true" rightToLeft="tru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2"/>
    <col collapsed="false" customWidth="true" hidden="false" outlineLevel="0" max="3" min="3" style="1" width="16"/>
    <col collapsed="false" customWidth="true" hidden="false" outlineLevel="0" max="4" min="4" style="1" width="14"/>
    <col collapsed="false" customWidth="true" hidden="false" outlineLevel="0" max="5" min="5" style="1" width="12"/>
    <col collapsed="false" customWidth="true" hidden="false" outlineLevel="0" max="6" min="6" style="1" width="10"/>
  </cols>
  <sheetData>
    <row r="1" customFormat="false" ht="30" hidden="false" customHeight="true" outlineLevel="0" collapsed="false">
      <c r="A1" s="51" t="s">
        <v>51</v>
      </c>
      <c r="B1" s="51"/>
      <c r="C1" s="51"/>
      <c r="D1" s="51"/>
      <c r="E1" s="51"/>
      <c r="F1" s="51"/>
    </row>
    <row r="2" customFormat="false" ht="15" hidden="false" customHeight="true" outlineLevel="0" collapsed="false">
      <c r="A2" s="52" t="s">
        <v>4</v>
      </c>
      <c r="B2" s="52" t="s">
        <v>5</v>
      </c>
      <c r="C2" s="52" t="s">
        <v>39</v>
      </c>
      <c r="D2" s="52" t="s">
        <v>41</v>
      </c>
      <c r="E2" s="52" t="s">
        <v>34</v>
      </c>
      <c r="F2" s="52" t="s">
        <v>45</v>
      </c>
    </row>
    <row r="3" customFormat="false" ht="21.75" hidden="false" customHeight="true" outlineLevel="0" collapsed="false">
      <c r="A3" s="53" t="s">
        <v>10</v>
      </c>
      <c r="B3" s="54" t="n">
        <f aca="false">SUMIF('נתונים מחושבים'!D$4:D$33,A3,'נתונים מחושבים'!E$4:E$33)</f>
        <v>1700</v>
      </c>
      <c r="C3" s="54" t="n">
        <f aca="false">SUMIF('נתונים מחושבים'!D$4:D$33,A3,'נתונים מחושבים'!H$4:H$33)</f>
        <v>271100</v>
      </c>
      <c r="D3" s="54" t="n">
        <f aca="false">SUMIF('נתונים מחושבים'!D$4:D$33,A3,'נתונים מחושבים'!J$4:J$33)</f>
        <v>86900</v>
      </c>
      <c r="E3" s="55" t="n">
        <f aca="false">IFERROR(D3/C3,0)</f>
        <v>0.320545924013279</v>
      </c>
      <c r="F3" s="56" t="n">
        <f aca="false">RANK(C3,C$3:C$7,0)</f>
        <v>1</v>
      </c>
    </row>
    <row r="4" customFormat="false" ht="21.75" hidden="false" customHeight="true" outlineLevel="0" collapsed="false">
      <c r="A4" s="7" t="s">
        <v>24</v>
      </c>
      <c r="B4" s="24" t="n">
        <f aca="false">SUMIF('נתונים מחושבים'!D$4:D$33,A4,'נתונים מחושבים'!E$4:E$33)</f>
        <v>1200</v>
      </c>
      <c r="C4" s="24" t="n">
        <f aca="false">SUMIF('נתונים מחושבים'!D$4:D$33,A4,'נתונים מחושבים'!H$4:H$33)</f>
        <v>219000</v>
      </c>
      <c r="D4" s="24" t="n">
        <f aca="false">SUMIF('נתונים מחושבים'!D$4:D$33,A4,'נתונים מחושבים'!J$4:J$33)</f>
        <v>74500</v>
      </c>
      <c r="E4" s="25" t="n">
        <f aca="false">IFERROR(D4/C4,0)</f>
        <v>0.340182648401827</v>
      </c>
      <c r="F4" s="31" t="n">
        <f aca="false">RANK(C4,C$3:C$7,0)</f>
        <v>2</v>
      </c>
    </row>
    <row r="5" customFormat="false" ht="21.75" hidden="false" customHeight="true" outlineLevel="0" collapsed="false">
      <c r="A5" s="53" t="s">
        <v>17</v>
      </c>
      <c r="B5" s="54" t="n">
        <f aca="false">SUMIF('נתונים מחושבים'!D$4:D$33,A5,'נתונים מחושבים'!E$4:E$33)</f>
        <v>1260</v>
      </c>
      <c r="C5" s="54" t="n">
        <f aca="false">SUMIF('נתונים מחושבים'!D$4:D$33,A5,'נתונים מחושבים'!H$4:H$33)</f>
        <v>210300</v>
      </c>
      <c r="D5" s="54" t="n">
        <f aca="false">SUMIF('נתונים מחושבים'!D$4:D$33,A5,'נתונים מחושבים'!J$4:J$33)</f>
        <v>78200</v>
      </c>
      <c r="E5" s="55" t="n">
        <f aca="false">IFERROR(D5/C5,0)</f>
        <v>0.371849738468854</v>
      </c>
      <c r="F5" s="56" t="n">
        <f aca="false">RANK(C5,C$3:C$7,0)</f>
        <v>3</v>
      </c>
    </row>
    <row r="6" customFormat="false" ht="21.75" hidden="false" customHeight="true" outlineLevel="0" collapsed="false">
      <c r="A6" s="7" t="s">
        <v>13</v>
      </c>
      <c r="B6" s="24" t="n">
        <f aca="false">SUMIF('נתונים מחושבים'!D$4:D$33,A6,'נתונים מחושבים'!E$4:E$33)</f>
        <v>1400</v>
      </c>
      <c r="C6" s="24" t="n">
        <f aca="false">SUMIF('נתונים מחושבים'!D$4:D$33,A6,'נתונים מחושבים'!H$4:H$33)</f>
        <v>196700</v>
      </c>
      <c r="D6" s="24" t="n">
        <f aca="false">SUMIF('נתונים מחושבים'!D$4:D$33,A6,'נתונים מחושבים'!J$4:J$33)</f>
        <v>78050</v>
      </c>
      <c r="E6" s="25" t="n">
        <f aca="false">IFERROR(D6/C6,0)</f>
        <v>0.396797153024911</v>
      </c>
      <c r="F6" s="31" t="n">
        <f aca="false">RANK(C6,C$3:C$7,0)</f>
        <v>4</v>
      </c>
    </row>
    <row r="7" customFormat="false" ht="21.75" hidden="false" customHeight="true" outlineLevel="0" collapsed="false">
      <c r="A7" s="53" t="s">
        <v>21</v>
      </c>
      <c r="B7" s="54" t="n">
        <f aca="false">SUMIF('נתונים מחושבים'!D$4:D$33,A7,'נתונים מחושבים'!E$4:E$33)</f>
        <v>1160</v>
      </c>
      <c r="C7" s="54" t="n">
        <f aca="false">SUMIF('נתונים מחושבים'!D$4:D$33,A7,'נתונים מחושבים'!H$4:H$33)</f>
        <v>195600</v>
      </c>
      <c r="D7" s="54" t="n">
        <f aca="false">SUMIF('נתונים מחושבים'!D$4:D$33,A7,'נתונים מחושבים'!J$4:J$33)</f>
        <v>66800</v>
      </c>
      <c r="E7" s="55" t="n">
        <f aca="false">IFERROR(D7/C7,0)</f>
        <v>0.341513292433538</v>
      </c>
      <c r="F7" s="56" t="n">
        <f aca="false">RANK(C7,C$3:C$7,0)</f>
        <v>5</v>
      </c>
    </row>
    <row r="8" customFormat="false" ht="24" hidden="false" customHeight="true" outlineLevel="0" collapsed="false">
      <c r="A8" s="57" t="s">
        <v>35</v>
      </c>
      <c r="B8" s="58" t="n">
        <f aca="false">SUM(B3:B7)</f>
        <v>6720</v>
      </c>
      <c r="C8" s="58" t="n">
        <f aca="false">SUM(C3:C7)</f>
        <v>1092700</v>
      </c>
      <c r="D8" s="58" t="n">
        <f aca="false">SUM(D3:D7)</f>
        <v>384450</v>
      </c>
      <c r="E8" s="59" t="n">
        <f aca="false">IFERROR(D8/C8,0)</f>
        <v>0.351834904365334</v>
      </c>
      <c r="F8" s="57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CC8A0"/>
    <pageSetUpPr fitToPage="false"/>
  </sheetPr>
  <dimension ref="A1:G8"/>
  <sheetViews>
    <sheetView showFormulas="false" showGridLines="tru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7" min="2" style="1" width="14"/>
  </cols>
  <sheetData>
    <row r="1" customFormat="false" ht="30" hidden="false" customHeight="true" outlineLevel="0" collapsed="false">
      <c r="A1" s="15" t="s">
        <v>52</v>
      </c>
      <c r="B1" s="15"/>
      <c r="C1" s="15"/>
      <c r="D1" s="15"/>
      <c r="E1" s="15"/>
      <c r="F1" s="15"/>
      <c r="G1" s="15"/>
    </row>
    <row r="2" customFormat="false" ht="15" hidden="false" customHeight="true" outlineLevel="0" collapsed="false">
      <c r="A2" s="41" t="s">
        <v>3</v>
      </c>
      <c r="B2" s="60" t="n">
        <v>2023</v>
      </c>
      <c r="C2" s="60" t="n">
        <v>2024</v>
      </c>
      <c r="D2" s="60" t="n">
        <v>2025</v>
      </c>
      <c r="E2" s="17" t="s">
        <v>53</v>
      </c>
      <c r="F2" s="17" t="s">
        <v>54</v>
      </c>
      <c r="G2" s="17" t="s">
        <v>55</v>
      </c>
    </row>
    <row r="3" customFormat="false" ht="21.75" hidden="false" customHeight="true" outlineLevel="0" collapsed="false">
      <c r="A3" s="5" t="s">
        <v>9</v>
      </c>
      <c r="B3" s="20" t="n">
        <f aca="false">SUMIFS('נתונים מחושבים'!H$4:H$33,'נתונים מחושבים'!C$4:C$33,A3,'נתונים מחושבים'!A$4:A$33,2023)</f>
        <v>96000</v>
      </c>
      <c r="C3" s="20" t="n">
        <f aca="false">SUMIFS('נתונים מחושבים'!H$4:H$33,'נתונים מחושבים'!C$4:C$33,A3,'נתונים מחושבים'!A$4:A$33,2024)</f>
        <v>117500</v>
      </c>
      <c r="D3" s="20" t="n">
        <f aca="false">SUMIFS('נתונים מחושבים'!H$4:H$33,'נתונים מחושבים'!C$4:C$33,A3,'נתונים מחושבים'!A$4:A$33,2025)</f>
        <v>139100</v>
      </c>
      <c r="E3" s="20" t="n">
        <f aca="false">SUM(B3:D3)</f>
        <v>352600</v>
      </c>
      <c r="F3" s="61" t="n">
        <f aca="false">IFERROR((D3-B3)/B3,0)</f>
        <v>0.448958333333333</v>
      </c>
      <c r="G3" s="61" t="n">
        <f aca="false">IFERROR((D3/B3)^(1/2)-1,0)</f>
        <v>0.203726851629278</v>
      </c>
    </row>
    <row r="4" customFormat="false" ht="21.75" hidden="false" customHeight="true" outlineLevel="0" collapsed="false">
      <c r="A4" s="7" t="s">
        <v>16</v>
      </c>
      <c r="B4" s="24" t="n">
        <f aca="false">SUMIFS('נתונים מחושבים'!H$4:H$33,'נתונים מחושבים'!C$4:C$33,A4,'נתונים מחושבים'!A$4:A$33,2023)</f>
        <v>60000</v>
      </c>
      <c r="C4" s="24" t="n">
        <f aca="false">SUMIFS('נתונים מחושבים'!H$4:H$33,'נתונים מחושבים'!C$4:C$33,A4,'נתונים מחושבים'!A$4:A$33,2024)</f>
        <v>64500</v>
      </c>
      <c r="D4" s="24" t="n">
        <f aca="false">SUMIFS('נתונים מחושבים'!H$4:H$33,'נתונים מחושבים'!C$4:C$33,A4,'נתונים מחושבים'!A$4:A$33,2025)</f>
        <v>58900</v>
      </c>
      <c r="E4" s="24" t="n">
        <f aca="false">SUM(B4:D4)</f>
        <v>183400</v>
      </c>
      <c r="F4" s="45" t="n">
        <f aca="false">IFERROR((D4-B4)/B4,0)</f>
        <v>-0.0183333333333333</v>
      </c>
      <c r="G4" s="45" t="n">
        <f aca="false">IFERROR((D4/B4)^(1/2)-1,0)</f>
        <v>-0.00920907015321004</v>
      </c>
    </row>
    <row r="5" customFormat="false" ht="21.75" hidden="false" customHeight="true" outlineLevel="0" collapsed="false">
      <c r="A5" s="5" t="s">
        <v>20</v>
      </c>
      <c r="B5" s="20" t="n">
        <f aca="false">SUMIFS('נתונים מחושבים'!H$4:H$33,'נתונים מחושבים'!C$4:C$33,A5,'נתונים מחושבים'!A$4:A$33,2023)</f>
        <v>67200</v>
      </c>
      <c r="C5" s="20" t="n">
        <f aca="false">SUMIFS('נתונים מחושבים'!H$4:H$33,'נתונים מחושבים'!C$4:C$33,A5,'נתונים מחושבים'!A$4:A$33,2024)</f>
        <v>67200</v>
      </c>
      <c r="D5" s="20" t="n">
        <f aca="false">SUMIFS('נתונים מחושבים'!H$4:H$33,'נתונים מחושבים'!C$4:C$33,A5,'נתונים מחושבים'!A$4:A$33,2025)</f>
        <v>83850</v>
      </c>
      <c r="E5" s="20" t="n">
        <f aca="false">SUM(B5:D5)</f>
        <v>218250</v>
      </c>
      <c r="F5" s="61" t="n">
        <f aca="false">IFERROR((D5-B5)/B5,0)</f>
        <v>0.247767857142857</v>
      </c>
      <c r="G5" s="61" t="n">
        <f aca="false">IFERROR((D5/B5)^(1/2)-1,0)</f>
        <v>0.117035298073815</v>
      </c>
    </row>
    <row r="6" customFormat="false" ht="21.75" hidden="false" customHeight="true" outlineLevel="0" collapsed="false">
      <c r="A6" s="7" t="s">
        <v>23</v>
      </c>
      <c r="B6" s="24" t="n">
        <f aca="false">SUMIFS('נתונים מחושבים'!H$4:H$33,'נתונים מחושבים'!C$4:C$33,A6,'נתונים מחושבים'!A$4:A$33,2023)</f>
        <v>61200</v>
      </c>
      <c r="C6" s="24" t="n">
        <f aca="false">SUMIFS('נתונים מחושבים'!H$4:H$33,'נתונים מחושבים'!C$4:C$33,A6,'נתונים מחושבים'!A$4:A$33,2024)</f>
        <v>75850</v>
      </c>
      <c r="D6" s="24" t="n">
        <f aca="false">SUMIFS('נתונים מחושבים'!H$4:H$33,'נתונים מחושבים'!C$4:C$33,A6,'נתונים מחושבים'!A$4:A$33,2025)</f>
        <v>83600</v>
      </c>
      <c r="E6" s="24" t="n">
        <f aca="false">SUM(B6:D6)</f>
        <v>220650</v>
      </c>
      <c r="F6" s="45" t="n">
        <f aca="false">IFERROR((D6-B6)/B6,0)</f>
        <v>0.366013071895425</v>
      </c>
      <c r="G6" s="45" t="n">
        <f aca="false">IFERROR((D6/B6)^(1/2)-1,0)</f>
        <v>0.168765618888332</v>
      </c>
    </row>
    <row r="7" customFormat="false" ht="21.75" hidden="false" customHeight="true" outlineLevel="0" collapsed="false">
      <c r="A7" s="5" t="s">
        <v>25</v>
      </c>
      <c r="B7" s="20" t="n">
        <f aca="false">SUMIFS('נתונים מחושבים'!H$4:H$33,'נתונים מחושבים'!C$4:C$33,A7,'נתונים מחושבים'!A$4:A$33,2023)</f>
        <v>33600</v>
      </c>
      <c r="C7" s="20" t="n">
        <f aca="false">SUMIFS('נתונים מחושבים'!H$4:H$33,'נתונים מחושבים'!C$4:C$33,A7,'נתונים מחושבים'!A$4:A$33,2024)</f>
        <v>39200</v>
      </c>
      <c r="D7" s="20" t="n">
        <f aca="false">SUMIFS('נתונים מחושבים'!H$4:H$33,'נתונים מחושבים'!C$4:C$33,A7,'נתונים מחושבים'!A$4:A$33,2025)</f>
        <v>45000</v>
      </c>
      <c r="E7" s="20" t="n">
        <f aca="false">SUM(B7:D7)</f>
        <v>117800</v>
      </c>
      <c r="F7" s="61" t="n">
        <f aca="false">IFERROR((D7-B7)/B7,0)</f>
        <v>0.339285714285714</v>
      </c>
      <c r="G7" s="61" t="n">
        <f aca="false">IFERROR((D7/B7)^(1/2)-1,0)</f>
        <v>0.157275124715689</v>
      </c>
    </row>
    <row r="8" customFormat="false" ht="24" hidden="false" customHeight="true" outlineLevel="0" collapsed="false">
      <c r="A8" s="26" t="s">
        <v>35</v>
      </c>
      <c r="B8" s="27" t="n">
        <f aca="false">SUM(B3:B7)</f>
        <v>318000</v>
      </c>
      <c r="C8" s="27" t="n">
        <f aca="false">SUM(C3:C7)</f>
        <v>364250</v>
      </c>
      <c r="D8" s="27" t="n">
        <f aca="false">SUM(D3:D7)</f>
        <v>410450</v>
      </c>
      <c r="E8" s="27" t="n">
        <f aca="false">SUM(E3:E7)</f>
        <v>1092700</v>
      </c>
      <c r="F8" s="62" t="n">
        <f aca="false">IFERROR((C8-B8)/B8,0)</f>
        <v>0.145440251572327</v>
      </c>
      <c r="G8" s="26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2026-03-16T07:27:17Z</dcterms:created>
  <dc:creator>openpyxl</dc:creator>
  <dc:description/>
  <dc:language>en-US</dc:language>
  <cp:lastModifiedBy/>
  <dcterms:modified xsi:type="dcterms:W3CDTF">2026-03-16T07:27:53Z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