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מאמרים לאתר\כלי AI השוואה\תוצרי אקסל\"/>
    </mc:Choice>
  </mc:AlternateContent>
  <xr:revisionPtr revIDLastSave="0" documentId="8_{CB3A195B-26D3-4FDB-8A3C-08C90E89B62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ummary" sheetId="1" r:id="rId1"/>
    <sheet name="Dashboard" sheetId="2" r:id="rId2"/>
    <sheet name="Sales" sheetId="3" r:id="rId3"/>
    <sheet name="Costs" sheetId="4" r:id="rId4"/>
    <sheet name="Analysis" sheetId="5" r:id="rId5"/>
  </sheets>
  <definedNames>
    <definedName name="_xlnm._FilterDatabase" localSheetId="4" hidden="1">Analysis!$A$1:$K$31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5" l="1"/>
  <c r="H31" i="5"/>
  <c r="G31" i="5"/>
  <c r="H30" i="5"/>
  <c r="K30" i="5" s="1"/>
  <c r="G30" i="5"/>
  <c r="I30" i="5" s="1"/>
  <c r="J30" i="5" s="1"/>
  <c r="H29" i="5"/>
  <c r="G29" i="5"/>
  <c r="I29" i="5" s="1"/>
  <c r="H28" i="5"/>
  <c r="J28" i="5" s="1"/>
  <c r="G28" i="5"/>
  <c r="I28" i="5" s="1"/>
  <c r="I27" i="5"/>
  <c r="H27" i="5"/>
  <c r="G27" i="5"/>
  <c r="J26" i="5"/>
  <c r="I26" i="5"/>
  <c r="H26" i="5"/>
  <c r="K26" i="5" s="1"/>
  <c r="G26" i="5"/>
  <c r="H25" i="5"/>
  <c r="G25" i="5"/>
  <c r="I25" i="5" s="1"/>
  <c r="J25" i="5" s="1"/>
  <c r="K25" i="5" s="1"/>
  <c r="H24" i="5"/>
  <c r="G24" i="5"/>
  <c r="I24" i="5" s="1"/>
  <c r="I23" i="5"/>
  <c r="H23" i="5"/>
  <c r="G23" i="5"/>
  <c r="J22" i="5"/>
  <c r="I22" i="5"/>
  <c r="H22" i="5"/>
  <c r="K22" i="5" s="1"/>
  <c r="G22" i="5"/>
  <c r="H21" i="5"/>
  <c r="G21" i="5"/>
  <c r="I21" i="5" s="1"/>
  <c r="J21" i="5" s="1"/>
  <c r="K21" i="5" s="1"/>
  <c r="H20" i="5"/>
  <c r="G20" i="5"/>
  <c r="I20" i="5" s="1"/>
  <c r="I19" i="5"/>
  <c r="H19" i="5"/>
  <c r="G19" i="5"/>
  <c r="J18" i="5"/>
  <c r="I18" i="5"/>
  <c r="H18" i="5"/>
  <c r="K18" i="5" s="1"/>
  <c r="G18" i="5"/>
  <c r="H17" i="5"/>
  <c r="G17" i="5"/>
  <c r="I17" i="5" s="1"/>
  <c r="J17" i="5" s="1"/>
  <c r="K17" i="5" s="1"/>
  <c r="H16" i="5"/>
  <c r="G16" i="5"/>
  <c r="I16" i="5" s="1"/>
  <c r="I15" i="5"/>
  <c r="H15" i="5"/>
  <c r="G15" i="5"/>
  <c r="J14" i="5"/>
  <c r="I14" i="5"/>
  <c r="H14" i="5"/>
  <c r="K14" i="5" s="1"/>
  <c r="G14" i="5"/>
  <c r="H13" i="5"/>
  <c r="G13" i="5"/>
  <c r="I13" i="5" s="1"/>
  <c r="J13" i="5" s="1"/>
  <c r="K13" i="5" s="1"/>
  <c r="H12" i="5"/>
  <c r="J12" i="5" s="1"/>
  <c r="G12" i="5"/>
  <c r="I12" i="5" s="1"/>
  <c r="I11" i="5"/>
  <c r="H11" i="5"/>
  <c r="G11" i="5"/>
  <c r="J10" i="5"/>
  <c r="I10" i="5"/>
  <c r="H10" i="5"/>
  <c r="K10" i="5" s="1"/>
  <c r="G10" i="5"/>
  <c r="H9" i="5"/>
  <c r="G9" i="5"/>
  <c r="I9" i="5" s="1"/>
  <c r="J9" i="5" s="1"/>
  <c r="K9" i="5" s="1"/>
  <c r="H8" i="5"/>
  <c r="G8" i="5"/>
  <c r="I8" i="5" s="1"/>
  <c r="I7" i="5"/>
  <c r="H7" i="5"/>
  <c r="G7" i="5"/>
  <c r="J6" i="5"/>
  <c r="I6" i="5"/>
  <c r="H6" i="5"/>
  <c r="K6" i="5" s="1"/>
  <c r="G6" i="5"/>
  <c r="H5" i="5"/>
  <c r="G5" i="5"/>
  <c r="I5" i="5" s="1"/>
  <c r="J5" i="5" s="1"/>
  <c r="H4" i="5"/>
  <c r="G4" i="5"/>
  <c r="I4" i="5" s="1"/>
  <c r="I3" i="5"/>
  <c r="H3" i="5"/>
  <c r="G3" i="5"/>
  <c r="J2" i="5"/>
  <c r="I2" i="5"/>
  <c r="H2" i="5"/>
  <c r="K2" i="5" s="1"/>
  <c r="G2" i="5"/>
  <c r="B24" i="1"/>
  <c r="C23" i="1"/>
  <c r="B23" i="1"/>
  <c r="B22" i="1"/>
  <c r="N17" i="1"/>
  <c r="I17" i="1"/>
  <c r="C17" i="1"/>
  <c r="B17" i="1"/>
  <c r="N16" i="1"/>
  <c r="J16" i="1"/>
  <c r="I16" i="1"/>
  <c r="B16" i="1"/>
  <c r="O15" i="1"/>
  <c r="N15" i="1"/>
  <c r="I15" i="1"/>
  <c r="C15" i="1"/>
  <c r="B15" i="1"/>
  <c r="N14" i="1"/>
  <c r="I14" i="1"/>
  <c r="B14" i="1"/>
  <c r="N13" i="1"/>
  <c r="I13" i="1"/>
  <c r="B13" i="1"/>
  <c r="D24" i="1" l="1"/>
  <c r="J4" i="5"/>
  <c r="J20" i="5"/>
  <c r="J29" i="5"/>
  <c r="K29" i="5" s="1"/>
  <c r="J8" i="5"/>
  <c r="K8" i="5" s="1"/>
  <c r="J24" i="5"/>
  <c r="D15" i="1"/>
  <c r="E15" i="1" s="1"/>
  <c r="K5" i="5"/>
  <c r="J16" i="5"/>
  <c r="D14" i="1" s="1"/>
  <c r="B5" i="1"/>
  <c r="C13" i="1"/>
  <c r="O13" i="1"/>
  <c r="J14" i="1"/>
  <c r="J13" i="1"/>
  <c r="K14" i="1"/>
  <c r="C16" i="1"/>
  <c r="O16" i="1"/>
  <c r="J17" i="1"/>
  <c r="K4" i="5"/>
  <c r="K12" i="5"/>
  <c r="K20" i="5"/>
  <c r="K24" i="5"/>
  <c r="K28" i="5"/>
  <c r="C14" i="1"/>
  <c r="O14" i="1"/>
  <c r="J15" i="1"/>
  <c r="C22" i="1"/>
  <c r="E23" i="1" s="1"/>
  <c r="C24" i="1"/>
  <c r="E24" i="1" s="1"/>
  <c r="B6" i="1" s="1"/>
  <c r="J3" i="5"/>
  <c r="D22" i="1" s="1"/>
  <c r="J7" i="5"/>
  <c r="P13" i="1" s="1"/>
  <c r="J11" i="5"/>
  <c r="K11" i="5" s="1"/>
  <c r="J15" i="5"/>
  <c r="K17" i="1" s="1"/>
  <c r="J19" i="5"/>
  <c r="K19" i="5" s="1"/>
  <c r="J23" i="5"/>
  <c r="K23" i="5" s="1"/>
  <c r="J27" i="5"/>
  <c r="K27" i="5" s="1"/>
  <c r="J31" i="5"/>
  <c r="K31" i="5" s="1"/>
  <c r="O17" i="1"/>
  <c r="D5" i="1" l="1"/>
  <c r="H5" i="1"/>
  <c r="F6" i="1"/>
  <c r="K3" i="5"/>
  <c r="K15" i="5"/>
  <c r="P15" i="1"/>
  <c r="D16" i="1"/>
  <c r="K15" i="1"/>
  <c r="E14" i="1"/>
  <c r="F14" i="1" s="1"/>
  <c r="K16" i="5"/>
  <c r="L5" i="1"/>
  <c r="P14" i="1"/>
  <c r="F5" i="1"/>
  <c r="F15" i="1" s="1"/>
  <c r="P17" i="1"/>
  <c r="D23" i="1"/>
  <c r="F24" i="1" s="1"/>
  <c r="D6" i="1" s="1"/>
  <c r="K16" i="1"/>
  <c r="P16" i="1"/>
  <c r="N5" i="1"/>
  <c r="D17" i="1"/>
  <c r="E17" i="1" s="1"/>
  <c r="F17" i="1" s="1"/>
  <c r="K13" i="1"/>
  <c r="E16" i="1"/>
  <c r="F16" i="1" s="1"/>
  <c r="D13" i="1"/>
  <c r="K7" i="5"/>
  <c r="H6" i="1" l="1"/>
  <c r="J5" i="1"/>
  <c r="E13" i="1"/>
  <c r="F13" i="1" s="1"/>
  <c r="F23" i="1"/>
</calcChain>
</file>

<file path=xl/sharedStrings.xml><?xml version="1.0" encoding="utf-8"?>
<sst xmlns="http://schemas.openxmlformats.org/spreadsheetml/2006/main" count="282" uniqueCount="60">
  <si>
    <t>דוח מסכם להנהלה - ניתוח מכירות, עלויות ורווחיות 2023-2025</t>
  </si>
  <si>
    <t>הדוח מחבר בין נתוני המכירות והעלויות לפי מוצר ושנה, ומציג תמונת ביצועים מלאה לפי מוצר, סניף וסוכן.</t>
  </si>
  <si>
    <t>מדדי ליבה</t>
  </si>
  <si>
    <t>סה"כ הכנסות</t>
  </si>
  <si>
    <t>סה"כ רווח</t>
  </si>
  <si>
    <t>שיעור רווח כולל</t>
  </si>
  <si>
    <t>מוצר מוביל במכירות</t>
  </si>
  <si>
    <t>מוצר מוביל ברווח</t>
  </si>
  <si>
    <t>סניף מוביל</t>
  </si>
  <si>
    <t>סוכן מוביל</t>
  </si>
  <si>
    <t>צמיחת הכנסות 2025 מול 2024</t>
  </si>
  <si>
    <t>צמיחת רווח 2025 מול 2024</t>
  </si>
  <si>
    <t>תרומה של מוצר A להכנסות</t>
  </si>
  <si>
    <t>תרומה של מוצר A לרווח</t>
  </si>
  <si>
    <t>ביצועי מוצרים</t>
  </si>
  <si>
    <t>ביצועי סניפים</t>
  </si>
  <si>
    <t>ביצועי סוכנים</t>
  </si>
  <si>
    <t>מוצר</t>
  </si>
  <si>
    <t>כמות</t>
  </si>
  <si>
    <t>הכנסות</t>
  </si>
  <si>
    <t>רווח</t>
  </si>
  <si>
    <t>שיעור רווח</t>
  </si>
  <si>
    <t>סטטוס</t>
  </si>
  <si>
    <t>סניף</t>
  </si>
  <si>
    <t>סוכן</t>
  </si>
  <si>
    <t>מוצר A</t>
  </si>
  <si>
    <t>תל אביב</t>
  </si>
  <si>
    <t>דני</t>
  </si>
  <si>
    <t>מוצר D</t>
  </si>
  <si>
    <t>נתניה</t>
  </si>
  <si>
    <t>לירון</t>
  </si>
  <si>
    <t>מוצר C</t>
  </si>
  <si>
    <t>ירושלים</t>
  </si>
  <si>
    <t>מיכל</t>
  </si>
  <si>
    <t>מוצר B</t>
  </si>
  <si>
    <t>חיפה</t>
  </si>
  <si>
    <t>רותם</t>
  </si>
  <si>
    <t>מוצר E</t>
  </si>
  <si>
    <t>באר שבע</t>
  </si>
  <si>
    <t>יואב</t>
  </si>
  <si>
    <t>מגמות שנתיות</t>
  </si>
  <si>
    <t>שנה</t>
  </si>
  <si>
    <t>צמיחת הכנסות</t>
  </si>
  <si>
    <t>צמיחת רווח</t>
  </si>
  <si>
    <t/>
  </si>
  <si>
    <t>5 תובנות עסקיות מרכזיות</t>
  </si>
  <si>
    <t>1. המכירות הכוללות הסתכמו ב-1,092,700 ורווח כולל ב-384,450, עם שיעור רווח כולל של 35.2%.</t>
  </si>
  <si>
    <t>2. מוצר A הוא מנוע הצמיחה המרכזי: 32.3% מההכנסות ו-39.2% מהרווח הכולל.</t>
  </si>
  <si>
    <t>3. המכירות צמחו בכל שנה - 14.5% ב-2024 ו-12.7% ב-2025 - אך קצב צמיחת הרווח נחלש ל-4.7% בלבד ב-2025.</t>
  </si>
  <si>
    <t>4. תל אביב הוא הסניף המוביל ו-דני הוא הסוכן המוביל. במקרה זה קיימת התאמה כמעט מלאה בין סניף לסוכן, ולכן ביצועי הסניף משקפים גם את ביצועי הבעלות המסחרית המקומית.</t>
  </si>
  <si>
    <t>5. המוצרים מוצר D, מוצר C נמכרים היטב אך רווחיותם נמוכה מהממוצע, בעוד מוצר E מציג את שיעור הרווח הנמוך ביותר ודורש טיפול במחיר או בעלות.</t>
  </si>
  <si>
    <t>המלצות פעולה</t>
  </si>
  <si>
    <t>1. להגן על רווחיות מוצרי C ו-D באמצעות בחינת מחיר, הנחות ותמהיל עלויות, לפני הרחבת נפחי המכירה.</t>
  </si>
  <si>
    <t>2. לבחון מחדש את אסטרטגיית מוצר E - הוא תורם למכירות אך שוחק את הרווחיות, ולכן ייתכן שנדרש עדכון מחיר או צמצום מבצעים.</t>
  </si>
  <si>
    <t>3. לשמר ולהרחיב את פרקטיקות המכירה של תל אביב/דני לסניפים נוספים, תוך בדיקה כיצד להעלות את הרווחיות ולא רק את המחזור.</t>
  </si>
  <si>
    <t>לוח גרפים - מכירות ורווחיות</t>
  </si>
  <si>
    <t>הגרפים מבוססים על טבלאות הסיכום בגיליון Summary ומיועדים להצגה מהירה להנהלה.</t>
  </si>
  <si>
    <t>מחיר ליחידה</t>
  </si>
  <si>
    <t>עלות ליחידה</t>
  </si>
  <si>
    <t>עלות כוללת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</si>
</sst>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(#,##0\)"/>
    <numFmt numFmtId="165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</font>
    <font>
      <b/>
      <sz val="16"/>
      <name val="Calibri"/>
    </font>
    <font>
      <i/>
      <sz val="11"/>
      <name val="Calibri"/>
    </font>
    <font>
      <b/>
      <sz val="12"/>
      <color rgb="FFFFFFFF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i/>
      <sz val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2F8"/>
      </patternFill>
    </fill>
    <fill>
      <patternFill patternType="solid">
        <fgColor rgb="FF0F766E"/>
      </patternFill>
    </fill>
    <fill>
      <patternFill patternType="solid">
        <fgColor rgb="FFD9EAF7"/>
      </patternFill>
    </fill>
    <fill>
      <patternFill patternType="solid">
        <fgColor rgb="FFFFFFFF"/>
      </patternFill>
    </fill>
    <fill>
      <patternFill patternType="solid">
        <fgColor rgb="FFFDE9D9"/>
      </patternFill>
    </fill>
  </fills>
  <borders count="4">
    <border>
      <left/>
      <right/>
      <top/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  <border>
      <left/>
      <right/>
      <top style="thin">
        <color rgb="FFD0D7DE"/>
      </top>
      <bottom style="thin">
        <color rgb="FFD0D7DE"/>
      </bottom>
      <diagonal/>
    </border>
    <border>
      <left/>
      <right style="thin">
        <color rgb="FFD0D7DE"/>
      </right>
      <top style="thin">
        <color rgb="FFD0D7DE"/>
      </top>
      <bottom style="thin">
        <color rgb="FFD0D7DE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165" fontId="9" fillId="6" borderId="1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5" fontId="0" fillId="6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0" fillId="0" borderId="0" xfId="0"/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10" fillId="6" borderId="1" xfId="0" applyFont="1" applyFill="1" applyBorder="1" applyAlignment="1">
      <alignment horizontal="right" vertical="center" wrapText="1" readingOrder="2"/>
    </xf>
    <xf numFmtId="0" fontId="0" fillId="0" borderId="2" xfId="0" applyBorder="1" applyAlignment="1">
      <alignment readingOrder="2"/>
    </xf>
    <xf numFmtId="0" fontId="0" fillId="0" borderId="3" xfId="0" applyBorder="1" applyAlignment="1">
      <alignment readingOrder="2"/>
    </xf>
  </cellXfs>
  <cellStyles count="1">
    <cellStyle name="Normal" xfId="0" builtinId="0"/>
  </cellStyles>
  <dxfs count="1">
    <dxf>
      <fill>
        <patternFill>
          <bgColor rgb="FFFDE9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1"/>
  <c:style val="2"/>
  <c:chart>
    <c:title>
      <c:tx>
        <c:rich>
          <a:bodyPr/>
          <a:lstStyle/>
          <a:p>
            <a:r>
              <a:rPr lang="he-IL"/>
              <a:t>מכירות לפי מוצר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Summary!$C$12</c:f>
              <c:strCache>
                <c:ptCount val="1"/>
                <c:pt idx="0">
                  <c:v>הכנסות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Summary!$A$13:$A$17</c:f>
              <c:strCache>
                <c:ptCount val="5"/>
                <c:pt idx="0">
                  <c:v>מוצר A</c:v>
                </c:pt>
                <c:pt idx="1">
                  <c:v>מוצר D</c:v>
                </c:pt>
                <c:pt idx="2">
                  <c:v>מוצר C</c:v>
                </c:pt>
                <c:pt idx="3">
                  <c:v>מוצר B</c:v>
                </c:pt>
                <c:pt idx="4">
                  <c:v>מוצר E</c:v>
                </c:pt>
              </c:strCache>
            </c:strRef>
          </c:cat>
          <c:val>
            <c:numRef>
              <c:f>Summary!$C$13:$C$17</c:f>
              <c:numCache>
                <c:formatCode>#,##0;[Red]\(#,##0\)</c:formatCode>
                <c:ptCount val="5"/>
                <c:pt idx="0">
                  <c:v>352600</c:v>
                </c:pt>
                <c:pt idx="1">
                  <c:v>220650</c:v>
                </c:pt>
                <c:pt idx="2">
                  <c:v>218250</c:v>
                </c:pt>
                <c:pt idx="3">
                  <c:v>183400</c:v>
                </c:pt>
                <c:pt idx="4">
                  <c:v>117800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E-4674-81B6-A7C60AEE3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rPr lang="he-IL"/>
                  <a:t>הכנסות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rPr lang="he-IL"/>
                  <a:t>מוצר</a:t>
                </a:r>
              </a:p>
            </c:rich>
          </c:tx>
          <c:overlay val="1"/>
        </c:title>
        <c:numFmt formatCode="#,##0;[Red]\(#,##0\)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1"/>
  <c:style val="2"/>
  <c:chart>
    <c:title>
      <c:tx>
        <c:rich>
          <a:bodyPr/>
          <a:lstStyle/>
          <a:p>
            <a:r>
              <a:rPr lang="he-IL"/>
              <a:t>רווח לפי מוצר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Summary!$D$12</c:f>
              <c:strCache>
                <c:ptCount val="1"/>
                <c:pt idx="0">
                  <c:v>רווח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Summary!$A$13:$A$17</c:f>
              <c:strCache>
                <c:ptCount val="5"/>
                <c:pt idx="0">
                  <c:v>מוצר A</c:v>
                </c:pt>
                <c:pt idx="1">
                  <c:v>מוצר D</c:v>
                </c:pt>
                <c:pt idx="2">
                  <c:v>מוצר C</c:v>
                </c:pt>
                <c:pt idx="3">
                  <c:v>מוצר B</c:v>
                </c:pt>
                <c:pt idx="4">
                  <c:v>מוצר E</c:v>
                </c:pt>
              </c:strCache>
            </c:strRef>
          </c:cat>
          <c:val>
            <c:numRef>
              <c:f>Summary!$D$13:$D$17</c:f>
              <c:numCache>
                <c:formatCode>#,##0;[Red]\(#,##0\)</c:formatCode>
                <c:ptCount val="5"/>
                <c:pt idx="0">
                  <c:v>150550</c:v>
                </c:pt>
                <c:pt idx="1">
                  <c:v>76850</c:v>
                </c:pt>
                <c:pt idx="2">
                  <c:v>63050</c:v>
                </c:pt>
                <c:pt idx="3">
                  <c:v>72600</c:v>
                </c:pt>
                <c:pt idx="4">
                  <c:v>21400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5-4553-A29A-869900F3A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rPr lang="he-IL"/>
                  <a:t>רווח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rPr lang="he-IL"/>
                  <a:t>מוצר</a:t>
                </a:r>
              </a:p>
            </c:rich>
          </c:tx>
          <c:overlay val="1"/>
        </c:title>
        <c:numFmt formatCode="#,##0;[Red]\(#,##0\)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1"/>
  <c:style val="2"/>
  <c:chart>
    <c:title>
      <c:tx>
        <c:rich>
          <a:bodyPr/>
          <a:lstStyle/>
          <a:p>
            <a:r>
              <a:rPr lang="he-IL"/>
              <a:t>מגמת מכירות לפי שנה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Summary!$C$21</c:f>
              <c:strCache>
                <c:ptCount val="1"/>
                <c:pt idx="0">
                  <c:v>הכנסות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Summary!$A$22:$A$24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Summary!$C$22:$C$24</c:f>
              <c:numCache>
                <c:formatCode>#,##0;[Red]\(#,##0\)</c:formatCode>
                <c:ptCount val="3"/>
                <c:pt idx="0">
                  <c:v>318000</c:v>
                </c:pt>
                <c:pt idx="1">
                  <c:v>364250</c:v>
                </c:pt>
                <c:pt idx="2">
                  <c:v>410450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3-4D82-A9CB-0A808EA8B4A9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</c:dLbls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rPr lang="he-IL"/>
                  <a:t>שנה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rPr lang="he-IL"/>
                  <a:t>הכנסות</a:t>
                </a:r>
              </a:p>
            </c:rich>
          </c:tx>
          <c:overlay val="1"/>
        </c:title>
        <c:numFmt formatCode="#,##0;[Red]\(#,##0\)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1"/>
  <c:style val="2"/>
  <c:chart>
    <c:title>
      <c:tx>
        <c:rich>
          <a:bodyPr/>
          <a:lstStyle/>
          <a:p>
            <a:r>
              <a:rPr lang="he-IL"/>
              <a:t>מכירות לפי סניף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Summary!$J$12</c:f>
              <c:strCache>
                <c:ptCount val="1"/>
                <c:pt idx="0">
                  <c:v>הכנסות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Summary!$H$13:$H$17</c:f>
              <c:strCache>
                <c:ptCount val="5"/>
                <c:pt idx="0">
                  <c:v>תל אביב</c:v>
                </c:pt>
                <c:pt idx="1">
                  <c:v>נתניה</c:v>
                </c:pt>
                <c:pt idx="2">
                  <c:v>ירושלים</c:v>
                </c:pt>
                <c:pt idx="3">
                  <c:v>חיפה</c:v>
                </c:pt>
                <c:pt idx="4">
                  <c:v>באר שבע</c:v>
                </c:pt>
              </c:strCache>
            </c:strRef>
          </c:cat>
          <c:val>
            <c:numRef>
              <c:f>Summary!$J$13:$J$17</c:f>
              <c:numCache>
                <c:formatCode>#,##0;[Red]\(#,##0\)</c:formatCode>
                <c:ptCount val="5"/>
                <c:pt idx="0">
                  <c:v>271100</c:v>
                </c:pt>
                <c:pt idx="1">
                  <c:v>219000</c:v>
                </c:pt>
                <c:pt idx="2">
                  <c:v>210300</c:v>
                </c:pt>
                <c:pt idx="3">
                  <c:v>196700</c:v>
                </c:pt>
                <c:pt idx="4">
                  <c:v>195600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20-475F-8926-8A7739DD1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rPr lang="he-IL"/>
                  <a:t>הכנסות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rPr lang="he-IL"/>
                  <a:t>סניף</a:t>
                </a:r>
              </a:p>
            </c:rich>
          </c:tx>
          <c:overlay val="1"/>
        </c:title>
        <c:numFmt formatCode="#,##0;[Red]\(#,##0\)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0</xdr:colOff>
      <xdr:row>10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548640</xdr:colOff>
      <xdr:row>2</xdr:row>
      <xdr:rowOff>68580</xdr:rowOff>
    </xdr:from>
    <xdr:to>
      <xdr:col>15</xdr:col>
      <xdr:colOff>236220</xdr:colOff>
      <xdr:row>17</xdr:row>
      <xdr:rowOff>99060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</xdr:row>
      <xdr:rowOff>0</xdr:rowOff>
    </xdr:from>
    <xdr:to>
      <xdr:col>2</xdr:col>
      <xdr:colOff>0</xdr:colOff>
      <xdr:row>19</xdr:row>
      <xdr:rowOff>0</xdr:rowOff>
    </xdr:to>
    <xdr:graphicFrame macro="">
      <xdr:nvGraphicFramePr>
        <xdr:cNvPr id="4" name="Chart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10</xdr:row>
      <xdr:rowOff>0</xdr:rowOff>
    </xdr:from>
    <xdr:to>
      <xdr:col>8</xdr:col>
      <xdr:colOff>167640</xdr:colOff>
      <xdr:row>21</xdr:row>
      <xdr:rowOff>60960</xdr:rowOff>
    </xdr:to>
    <xdr:graphicFrame macro="">
      <xdr:nvGraphicFramePr>
        <xdr:cNvPr id="5" name="Chart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rightToLeft="1" tabSelected="1" topLeftCell="A21" workbookViewId="0">
      <selection activeCell="B39" sqref="B39"/>
    </sheetView>
  </sheetViews>
  <sheetFormatPr defaultRowHeight="14.4" x14ac:dyDescent="0.3"/>
  <cols>
    <col min="1" max="1" width="20" customWidth="1"/>
    <col min="2" max="2" width="14" customWidth="1"/>
    <col min="3" max="3" width="16" customWidth="1"/>
    <col min="4" max="4" width="14" customWidth="1"/>
    <col min="5" max="5" width="16" customWidth="1"/>
    <col min="6" max="6" width="22.21875" customWidth="1"/>
    <col min="7" max="7" width="16" customWidth="1"/>
    <col min="8" max="8" width="14" customWidth="1"/>
    <col min="9" max="9" width="16" customWidth="1"/>
    <col min="10" max="10" width="14" customWidth="1"/>
    <col min="11" max="11" width="16" customWidth="1"/>
    <col min="12" max="12" width="14" customWidth="1"/>
    <col min="13" max="13" width="16" customWidth="1"/>
    <col min="14" max="16" width="14" customWidth="1"/>
  </cols>
  <sheetData>
    <row r="1" spans="1:16" ht="16.05" customHeight="1" x14ac:dyDescent="0.3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6.05" customHeight="1" x14ac:dyDescent="0.3">
      <c r="A2" s="26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6.05" customHeight="1" x14ac:dyDescent="0.3"/>
    <row r="4" spans="1:16" ht="16.05" customHeight="1" x14ac:dyDescent="0.3">
      <c r="A4" s="23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6" ht="19.2" customHeight="1" x14ac:dyDescent="0.3">
      <c r="A5" s="5" t="s">
        <v>3</v>
      </c>
      <c r="B5" s="6">
        <f>SUM(Analysis!H:H)</f>
        <v>1092700</v>
      </c>
      <c r="C5" s="5" t="s">
        <v>4</v>
      </c>
      <c r="D5" s="6">
        <f>SUM(Analysis!J:J)</f>
        <v>384450</v>
      </c>
      <c r="E5" s="5" t="s">
        <v>5</v>
      </c>
      <c r="F5" s="7">
        <f>IF(B5=0,0,D5/B5)</f>
        <v>0.3518349043653336</v>
      </c>
      <c r="G5" s="5" t="s">
        <v>6</v>
      </c>
      <c r="H5" s="8" t="str">
        <f>INDEX($A$13:$A$17,MATCH(MAX($C$13:$C$17),$C$13:$C$17,0))</f>
        <v>מוצר A</v>
      </c>
      <c r="I5" s="5" t="s">
        <v>7</v>
      </c>
      <c r="J5" s="8" t="str">
        <f>INDEX($A$13:$A$17,MATCH(MAX($D$13:$D$17),$D$13:$D$17,0))</f>
        <v>מוצר A</v>
      </c>
      <c r="K5" s="5" t="s">
        <v>8</v>
      </c>
      <c r="L5" s="8" t="str">
        <f>INDEX($H$13:$H$17,MATCH(MAX($J$13:$J$17),$J$13:$J$17,0))</f>
        <v>תל אביב</v>
      </c>
      <c r="M5" s="5" t="s">
        <v>9</v>
      </c>
      <c r="N5" s="8" t="str">
        <f>INDEX($M$13:$M$17,MATCH(MAX($O$13:$O$17),$O$13:$O$17,0))</f>
        <v>דני</v>
      </c>
    </row>
    <row r="6" spans="1:16" ht="19.2" customHeight="1" x14ac:dyDescent="0.3">
      <c r="A6" s="5" t="s">
        <v>10</v>
      </c>
      <c r="B6" s="9">
        <f>E24</f>
        <v>0.12683596431022659</v>
      </c>
      <c r="C6" s="5" t="s">
        <v>11</v>
      </c>
      <c r="D6" s="9">
        <f>F24</f>
        <v>4.7108387590961254E-2</v>
      </c>
      <c r="E6" s="5" t="s">
        <v>12</v>
      </c>
      <c r="F6" s="9">
        <f>C13/$B$5</f>
        <v>0.3226869223025533</v>
      </c>
      <c r="G6" s="5" t="s">
        <v>13</v>
      </c>
      <c r="H6" s="9">
        <f>D13/$D$5</f>
        <v>0.39159838730654184</v>
      </c>
    </row>
    <row r="7" spans="1:16" ht="16.05" customHeight="1" x14ac:dyDescent="0.3"/>
    <row r="8" spans="1:16" ht="16.05" customHeight="1" x14ac:dyDescent="0.3"/>
    <row r="9" spans="1:16" ht="16.05" customHeight="1" x14ac:dyDescent="0.3"/>
    <row r="10" spans="1:16" ht="16.05" customHeight="1" x14ac:dyDescent="0.3"/>
    <row r="11" spans="1:16" ht="16.05" customHeight="1" x14ac:dyDescent="0.3">
      <c r="A11" s="23" t="s">
        <v>14</v>
      </c>
      <c r="B11" s="24"/>
      <c r="C11" s="24"/>
      <c r="D11" s="24"/>
      <c r="E11" s="24"/>
      <c r="F11" s="24"/>
      <c r="H11" s="23" t="s">
        <v>15</v>
      </c>
      <c r="I11" s="24"/>
      <c r="J11" s="24"/>
      <c r="K11" s="24"/>
      <c r="M11" s="23" t="s">
        <v>16</v>
      </c>
      <c r="N11" s="24"/>
      <c r="O11" s="24"/>
      <c r="P11" s="24"/>
    </row>
    <row r="12" spans="1:16" ht="19.2" customHeight="1" x14ac:dyDescent="0.3">
      <c r="A12" s="10" t="s">
        <v>17</v>
      </c>
      <c r="B12" s="10" t="s">
        <v>18</v>
      </c>
      <c r="C12" s="10" t="s">
        <v>19</v>
      </c>
      <c r="D12" s="10" t="s">
        <v>20</v>
      </c>
      <c r="E12" s="10" t="s">
        <v>21</v>
      </c>
      <c r="F12" s="10" t="s">
        <v>22</v>
      </c>
      <c r="H12" s="10" t="s">
        <v>23</v>
      </c>
      <c r="I12" s="10" t="s">
        <v>18</v>
      </c>
      <c r="J12" s="10" t="s">
        <v>19</v>
      </c>
      <c r="K12" s="10" t="s">
        <v>20</v>
      </c>
      <c r="M12" s="10" t="s">
        <v>24</v>
      </c>
      <c r="N12" s="10" t="s">
        <v>18</v>
      </c>
      <c r="O12" s="10" t="s">
        <v>19</v>
      </c>
      <c r="P12" s="10" t="s">
        <v>20</v>
      </c>
    </row>
    <row r="13" spans="1:16" ht="19.2" customHeight="1" x14ac:dyDescent="0.3">
      <c r="A13" s="11" t="s">
        <v>25</v>
      </c>
      <c r="B13" s="12">
        <f>SUMIFS(Analysis!$E:$E,Analysis!$C:$C,$A13)</f>
        <v>2810</v>
      </c>
      <c r="C13" s="13">
        <f>SUMIFS(Analysis!$H:$H,Analysis!$C:$C,$A13)</f>
        <v>352600</v>
      </c>
      <c r="D13" s="13">
        <f>SUMIFS(Analysis!$J:$J,Analysis!$C:$C,$A13)</f>
        <v>150550</v>
      </c>
      <c r="E13" s="14">
        <f>IF(C13=0,0,D13/C13)</f>
        <v>0.42697107203630175</v>
      </c>
      <c r="F13" s="11" t="str">
        <f>IF(AND(C13&gt;=MEDIAN($C$13:$C$17),E13&lt;$F$5),"מכירות גבוהות, רווחיות נמוכה","")</f>
        <v/>
      </c>
      <c r="H13" s="11" t="s">
        <v>26</v>
      </c>
      <c r="I13" s="12">
        <f>SUMIFS(Analysis!$E:$E,Analysis!$B:$B,$H13)</f>
        <v>1700</v>
      </c>
      <c r="J13" s="13">
        <f>SUMIFS(Analysis!$H:$H,Analysis!$B:$B,$H13)</f>
        <v>271100</v>
      </c>
      <c r="K13" s="13">
        <f>SUMIFS(Analysis!$J:$J,Analysis!$B:$B,$H13)</f>
        <v>86900</v>
      </c>
      <c r="M13" s="11" t="s">
        <v>27</v>
      </c>
      <c r="N13" s="12">
        <f>SUMIFS(Analysis!$E:$E,Analysis!$D:$D,$M13)</f>
        <v>1700</v>
      </c>
      <c r="O13" s="13">
        <f>SUMIFS(Analysis!$H:$H,Analysis!$D:$D,$M13)</f>
        <v>271100</v>
      </c>
      <c r="P13" s="13">
        <f>SUMIFS(Analysis!$J:$J,Analysis!$D:$D,$M13)</f>
        <v>86900</v>
      </c>
    </row>
    <row r="14" spans="1:16" ht="19.2" customHeight="1" x14ac:dyDescent="0.3">
      <c r="A14" s="15" t="s">
        <v>28</v>
      </c>
      <c r="B14" s="16">
        <f>SUMIFS(Analysis!$E:$E,Analysis!$C:$C,$A14)</f>
        <v>1190</v>
      </c>
      <c r="C14" s="17">
        <f>SUMIFS(Analysis!$H:$H,Analysis!$C:$C,$A14)</f>
        <v>220650</v>
      </c>
      <c r="D14" s="17">
        <f>SUMIFS(Analysis!$J:$J,Analysis!$C:$C,$A14)</f>
        <v>76850</v>
      </c>
      <c r="E14" s="18">
        <f>IF(C14=0,0,D14/C14)</f>
        <v>0.348289145705869</v>
      </c>
      <c r="F14" s="15" t="str">
        <f>IF(AND(C14&gt;=MEDIAN($C$13:$C$17),E14&lt;$F$5),"מכירות גבוהות, רווחיות נמוכה","")</f>
        <v>מכירות גבוהות, רווחיות נמוכה</v>
      </c>
      <c r="H14" s="11" t="s">
        <v>29</v>
      </c>
      <c r="I14" s="12">
        <f>SUMIFS(Analysis!$E:$E,Analysis!$B:$B,$H14)</f>
        <v>1200</v>
      </c>
      <c r="J14" s="13">
        <f>SUMIFS(Analysis!$H:$H,Analysis!$B:$B,$H14)</f>
        <v>219000</v>
      </c>
      <c r="K14" s="13">
        <f>SUMIFS(Analysis!$J:$J,Analysis!$B:$B,$H14)</f>
        <v>74500</v>
      </c>
      <c r="M14" s="11" t="s">
        <v>30</v>
      </c>
      <c r="N14" s="12">
        <f>SUMIFS(Analysis!$E:$E,Analysis!$D:$D,$M14)</f>
        <v>1200</v>
      </c>
      <c r="O14" s="13">
        <f>SUMIFS(Analysis!$H:$H,Analysis!$D:$D,$M14)</f>
        <v>219000</v>
      </c>
      <c r="P14" s="13">
        <f>SUMIFS(Analysis!$J:$J,Analysis!$D:$D,$M14)</f>
        <v>74500</v>
      </c>
    </row>
    <row r="15" spans="1:16" ht="19.2" customHeight="1" x14ac:dyDescent="0.3">
      <c r="A15" s="15" t="s">
        <v>31</v>
      </c>
      <c r="B15" s="16">
        <f>SUMIFS(Analysis!$E:$E,Analysis!$C:$C,$A15)</f>
        <v>1030</v>
      </c>
      <c r="C15" s="17">
        <f>SUMIFS(Analysis!$H:$H,Analysis!$C:$C,$A15)</f>
        <v>218250</v>
      </c>
      <c r="D15" s="17">
        <f>SUMIFS(Analysis!$J:$J,Analysis!$C:$C,$A15)</f>
        <v>63050</v>
      </c>
      <c r="E15" s="18">
        <f>IF(C15=0,0,D15/C15)</f>
        <v>0.28888888888888886</v>
      </c>
      <c r="F15" s="15" t="str">
        <f>IF(AND(C15&gt;=MEDIAN($C$13:$C$17),E15&lt;$F$5),"מכירות גבוהות, רווחיות נמוכה","")</f>
        <v>מכירות גבוהות, רווחיות נמוכה</v>
      </c>
      <c r="H15" s="11" t="s">
        <v>32</v>
      </c>
      <c r="I15" s="12">
        <f>SUMIFS(Analysis!$E:$E,Analysis!$B:$B,$H15)</f>
        <v>1260</v>
      </c>
      <c r="J15" s="13">
        <f>SUMIFS(Analysis!$H:$H,Analysis!$B:$B,$H15)</f>
        <v>210300</v>
      </c>
      <c r="K15" s="13">
        <f>SUMIFS(Analysis!$J:$J,Analysis!$B:$B,$H15)</f>
        <v>78200</v>
      </c>
      <c r="M15" s="11" t="s">
        <v>33</v>
      </c>
      <c r="N15" s="12">
        <f>SUMIFS(Analysis!$E:$E,Analysis!$D:$D,$M15)</f>
        <v>1260</v>
      </c>
      <c r="O15" s="13">
        <f>SUMIFS(Analysis!$H:$H,Analysis!$D:$D,$M15)</f>
        <v>210300</v>
      </c>
      <c r="P15" s="13">
        <f>SUMIFS(Analysis!$J:$J,Analysis!$D:$D,$M15)</f>
        <v>78200</v>
      </c>
    </row>
    <row r="16" spans="1:16" ht="19.2" customHeight="1" x14ac:dyDescent="0.3">
      <c r="A16" s="11" t="s">
        <v>34</v>
      </c>
      <c r="B16" s="12">
        <f>SUMIFS(Analysis!$E:$E,Analysis!$C:$C,$A16)</f>
        <v>1210</v>
      </c>
      <c r="C16" s="13">
        <f>SUMIFS(Analysis!$H:$H,Analysis!$C:$C,$A16)</f>
        <v>183400</v>
      </c>
      <c r="D16" s="13">
        <f>SUMIFS(Analysis!$J:$J,Analysis!$C:$C,$A16)</f>
        <v>72600</v>
      </c>
      <c r="E16" s="14">
        <f>IF(C16=0,0,D16/C16)</f>
        <v>0.39585605234460197</v>
      </c>
      <c r="F16" s="11" t="str">
        <f>IF(AND(C16&gt;=MEDIAN($C$13:$C$17),E16&lt;$F$5),"מכירות גבוהות, רווחיות נמוכה","")</f>
        <v/>
      </c>
      <c r="H16" s="11" t="s">
        <v>35</v>
      </c>
      <c r="I16" s="12">
        <f>SUMIFS(Analysis!$E:$E,Analysis!$B:$B,$H16)</f>
        <v>1400</v>
      </c>
      <c r="J16" s="13">
        <f>SUMIFS(Analysis!$H:$H,Analysis!$B:$B,$H16)</f>
        <v>196700</v>
      </c>
      <c r="K16" s="13">
        <f>SUMIFS(Analysis!$J:$J,Analysis!$B:$B,$H16)</f>
        <v>78050</v>
      </c>
      <c r="M16" s="11" t="s">
        <v>36</v>
      </c>
      <c r="N16" s="12">
        <f>SUMIFS(Analysis!$E:$E,Analysis!$D:$D,$M16)</f>
        <v>1400</v>
      </c>
      <c r="O16" s="13">
        <f>SUMIFS(Analysis!$H:$H,Analysis!$D:$D,$M16)</f>
        <v>196700</v>
      </c>
      <c r="P16" s="13">
        <f>SUMIFS(Analysis!$J:$J,Analysis!$D:$D,$M16)</f>
        <v>78050</v>
      </c>
    </row>
    <row r="17" spans="1:16" ht="19.2" customHeight="1" x14ac:dyDescent="0.3">
      <c r="A17" s="11" t="s">
        <v>37</v>
      </c>
      <c r="B17" s="12">
        <f>SUMIFS(Analysis!$E:$E,Analysis!$C:$C,$A17)</f>
        <v>480</v>
      </c>
      <c r="C17" s="13">
        <f>SUMIFS(Analysis!$H:$H,Analysis!$C:$C,$A17)</f>
        <v>117800</v>
      </c>
      <c r="D17" s="13">
        <f>SUMIFS(Analysis!$J:$J,Analysis!$C:$C,$A17)</f>
        <v>21400</v>
      </c>
      <c r="E17" s="14">
        <f>IF(C17=0,0,D17/C17)</f>
        <v>0.18166383701188454</v>
      </c>
      <c r="F17" s="11" t="str">
        <f>IF(AND(C17&gt;=MEDIAN($C$13:$C$17),E17&lt;$F$5),"מכירות גבוהות, רווחיות נמוכה","")</f>
        <v/>
      </c>
      <c r="H17" s="11" t="s">
        <v>38</v>
      </c>
      <c r="I17" s="12">
        <f>SUMIFS(Analysis!$E:$E,Analysis!$B:$B,$H17)</f>
        <v>1160</v>
      </c>
      <c r="J17" s="13">
        <f>SUMIFS(Analysis!$H:$H,Analysis!$B:$B,$H17)</f>
        <v>195600</v>
      </c>
      <c r="K17" s="13">
        <f>SUMIFS(Analysis!$J:$J,Analysis!$B:$B,$H17)</f>
        <v>66800</v>
      </c>
      <c r="M17" s="11" t="s">
        <v>39</v>
      </c>
      <c r="N17" s="12">
        <f>SUMIFS(Analysis!$E:$E,Analysis!$D:$D,$M17)</f>
        <v>1160</v>
      </c>
      <c r="O17" s="13">
        <f>SUMIFS(Analysis!$H:$H,Analysis!$D:$D,$M17)</f>
        <v>195600</v>
      </c>
      <c r="P17" s="13">
        <f>SUMIFS(Analysis!$J:$J,Analysis!$D:$D,$M17)</f>
        <v>66800</v>
      </c>
    </row>
    <row r="18" spans="1:16" ht="16.05" customHeight="1" x14ac:dyDescent="0.3"/>
    <row r="19" spans="1:16" ht="16.05" customHeight="1" x14ac:dyDescent="0.3"/>
    <row r="20" spans="1:16" ht="16.05" customHeight="1" x14ac:dyDescent="0.3">
      <c r="A20" s="23" t="s">
        <v>40</v>
      </c>
      <c r="B20" s="24"/>
      <c r="C20" s="24"/>
      <c r="D20" s="24"/>
      <c r="E20" s="24"/>
      <c r="F20" s="24"/>
    </row>
    <row r="21" spans="1:16" ht="19.2" customHeight="1" x14ac:dyDescent="0.3">
      <c r="A21" s="10" t="s">
        <v>41</v>
      </c>
      <c r="B21" s="10" t="s">
        <v>18</v>
      </c>
      <c r="C21" s="10" t="s">
        <v>19</v>
      </c>
      <c r="D21" s="10" t="s">
        <v>20</v>
      </c>
      <c r="E21" s="10" t="s">
        <v>42</v>
      </c>
      <c r="F21" s="10" t="s">
        <v>43</v>
      </c>
    </row>
    <row r="22" spans="1:16" ht="19.2" customHeight="1" x14ac:dyDescent="0.3">
      <c r="A22" s="11">
        <v>2023</v>
      </c>
      <c r="B22" s="12">
        <f>SUMIFS(Analysis!$E:$E,Analysis!$A:$A,$A22)</f>
        <v>2000</v>
      </c>
      <c r="C22" s="13">
        <f>SUMIFS(Analysis!$H:$H,Analysis!$A:$A,$A22)</f>
        <v>318000</v>
      </c>
      <c r="D22" s="13">
        <f>SUMIFS(Analysis!$J:$J,Analysis!$A:$A,$A22)</f>
        <v>117200</v>
      </c>
      <c r="E22" s="11" t="s">
        <v>44</v>
      </c>
      <c r="F22" s="11" t="s">
        <v>44</v>
      </c>
    </row>
    <row r="23" spans="1:16" ht="19.2" customHeight="1" x14ac:dyDescent="0.3">
      <c r="A23" s="11">
        <v>2024</v>
      </c>
      <c r="B23" s="12">
        <f>SUMIFS(Analysis!$E:$E,Analysis!$A:$A,$A23)</f>
        <v>2260</v>
      </c>
      <c r="C23" s="13">
        <f>SUMIFS(Analysis!$H:$H,Analysis!$A:$A,$A23)</f>
        <v>364250</v>
      </c>
      <c r="D23" s="13">
        <f>SUMIFS(Analysis!$J:$J,Analysis!$A:$A,$A23)</f>
        <v>130550</v>
      </c>
      <c r="E23" s="14">
        <f>IF(C22=0,0,C23/C22-1)</f>
        <v>0.14544025157232698</v>
      </c>
      <c r="F23" s="14">
        <f>IF(D22=0,0,D23/D22-1)</f>
        <v>0.11390784982935154</v>
      </c>
    </row>
    <row r="24" spans="1:16" ht="19.2" customHeight="1" x14ac:dyDescent="0.3">
      <c r="A24" s="11">
        <v>2025</v>
      </c>
      <c r="B24" s="12">
        <f>SUMIFS(Analysis!$E:$E,Analysis!$A:$A,$A24)</f>
        <v>2460</v>
      </c>
      <c r="C24" s="13">
        <f>SUMIFS(Analysis!$H:$H,Analysis!$A:$A,$A24)</f>
        <v>410450</v>
      </c>
      <c r="D24" s="13">
        <f>SUMIFS(Analysis!$J:$J,Analysis!$A:$A,$A24)</f>
        <v>136700</v>
      </c>
      <c r="E24" s="14">
        <f>IF(C23=0,0,C24/C23-1)</f>
        <v>0.12683596431022659</v>
      </c>
      <c r="F24" s="14">
        <f>IF(D23=0,0,D24/D23-1)</f>
        <v>4.7108387590961254E-2</v>
      </c>
    </row>
    <row r="25" spans="1:16" ht="16.05" customHeight="1" x14ac:dyDescent="0.3"/>
    <row r="26" spans="1:16" ht="16.05" customHeight="1" x14ac:dyDescent="0.3"/>
    <row r="27" spans="1:16" ht="16.05" customHeight="1" x14ac:dyDescent="0.3">
      <c r="A27" s="23" t="s">
        <v>45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22.35" customHeight="1" x14ac:dyDescent="0.3">
      <c r="A28" s="29" t="s">
        <v>46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/>
    </row>
    <row r="29" spans="1:16" ht="22.35" customHeight="1" x14ac:dyDescent="0.3">
      <c r="A29" s="29" t="s">
        <v>47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1"/>
    </row>
    <row r="30" spans="1:16" ht="22.35" customHeight="1" x14ac:dyDescent="0.3">
      <c r="A30" s="29" t="s">
        <v>48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</row>
    <row r="31" spans="1:16" ht="22.35" customHeight="1" x14ac:dyDescent="0.3">
      <c r="A31" s="29" t="s">
        <v>49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1"/>
    </row>
    <row r="32" spans="1:16" ht="22.35" customHeight="1" x14ac:dyDescent="0.3">
      <c r="A32" s="29" t="s">
        <v>50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</row>
    <row r="33" spans="1:16" ht="22.35" customHeight="1" x14ac:dyDescent="0.3"/>
    <row r="34" spans="1:16" ht="22.35" customHeight="1" x14ac:dyDescent="0.3"/>
    <row r="35" spans="1:16" ht="22.35" customHeight="1" x14ac:dyDescent="0.3">
      <c r="A35" s="23" t="s">
        <v>51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ht="22.35" customHeight="1" x14ac:dyDescent="0.3">
      <c r="A36" s="29" t="s">
        <v>52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1"/>
    </row>
    <row r="37" spans="1:16" ht="22.35" customHeight="1" x14ac:dyDescent="0.3">
      <c r="A37" s="29" t="s">
        <v>53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1"/>
    </row>
    <row r="38" spans="1:16" ht="22.35" customHeight="1" x14ac:dyDescent="0.3">
      <c r="A38" s="29" t="s">
        <v>54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1"/>
    </row>
  </sheetData>
  <mergeCells count="17">
    <mergeCell ref="A38:P38"/>
    <mergeCell ref="A2:P2"/>
    <mergeCell ref="A37:P37"/>
    <mergeCell ref="H11:K11"/>
    <mergeCell ref="A27:P27"/>
    <mergeCell ref="A31:P31"/>
    <mergeCell ref="M11:P11"/>
    <mergeCell ref="A35:P35"/>
    <mergeCell ref="A30:P30"/>
    <mergeCell ref="A20:F20"/>
    <mergeCell ref="A29:P29"/>
    <mergeCell ref="A11:F11"/>
    <mergeCell ref="A28:P28"/>
    <mergeCell ref="A32:P32"/>
    <mergeCell ref="A36:P36"/>
    <mergeCell ref="A1:P1"/>
    <mergeCell ref="A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"/>
  <sheetViews>
    <sheetView rightToLeft="1" workbookViewId="0">
      <selection sqref="A1:L1"/>
    </sheetView>
  </sheetViews>
  <sheetFormatPr defaultRowHeight="14.4" x14ac:dyDescent="0.3"/>
  <cols>
    <col min="1" max="12" width="12" customWidth="1"/>
  </cols>
  <sheetData>
    <row r="1" spans="1:12" ht="19.2" customHeight="1" x14ac:dyDescent="0.4">
      <c r="A1" s="28" t="s">
        <v>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6.05" customHeight="1" x14ac:dyDescent="0.3">
      <c r="A2" s="27" t="s">
        <v>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</sheetData>
  <mergeCells count="2">
    <mergeCell ref="A2:L2"/>
    <mergeCell ref="A1:L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rightToLeft="1" workbookViewId="0">
      <selection activeCell="E4" sqref="E4"/>
    </sheetView>
  </sheetViews>
  <sheetFormatPr defaultRowHeight="14.4" x14ac:dyDescent="0.3"/>
  <sheetData>
    <row r="1" spans="1:6" ht="22.95" customHeight="1" x14ac:dyDescent="0.3">
      <c r="A1" s="3" t="s">
        <v>41</v>
      </c>
      <c r="B1" s="3" t="s">
        <v>23</v>
      </c>
      <c r="C1" s="3" t="s">
        <v>17</v>
      </c>
      <c r="D1" s="3" t="s">
        <v>24</v>
      </c>
      <c r="E1" s="3" t="s">
        <v>18</v>
      </c>
      <c r="F1" s="3" t="s">
        <v>57</v>
      </c>
    </row>
    <row r="2" spans="1:6" ht="11.55" customHeight="1" x14ac:dyDescent="0.3">
      <c r="A2" s="4">
        <v>2023</v>
      </c>
      <c r="B2" s="4" t="s">
        <v>26</v>
      </c>
      <c r="C2" s="4" t="s">
        <v>25</v>
      </c>
      <c r="D2" s="4" t="s">
        <v>27</v>
      </c>
      <c r="E2" s="4">
        <v>320</v>
      </c>
      <c r="F2" s="4">
        <v>120</v>
      </c>
    </row>
    <row r="3" spans="1:6" ht="11.55" customHeight="1" x14ac:dyDescent="0.3">
      <c r="A3" s="4">
        <v>2023</v>
      </c>
      <c r="B3" s="4" t="s">
        <v>35</v>
      </c>
      <c r="C3" s="4" t="s">
        <v>25</v>
      </c>
      <c r="D3" s="4" t="s">
        <v>36</v>
      </c>
      <c r="E3" s="4">
        <v>280</v>
      </c>
      <c r="F3" s="4">
        <v>120</v>
      </c>
    </row>
    <row r="4" spans="1:6" ht="11.55" customHeight="1" x14ac:dyDescent="0.3">
      <c r="A4" s="4">
        <v>2023</v>
      </c>
      <c r="B4" s="4" t="s">
        <v>32</v>
      </c>
      <c r="C4" s="4" t="s">
        <v>34</v>
      </c>
      <c r="D4" s="4" t="s">
        <v>33</v>
      </c>
      <c r="E4" s="4">
        <v>210</v>
      </c>
      <c r="F4" s="4">
        <v>150</v>
      </c>
    </row>
    <row r="5" spans="1:6" ht="11.55" customHeight="1" x14ac:dyDescent="0.3">
      <c r="A5" s="4">
        <v>2023</v>
      </c>
      <c r="B5" s="4" t="s">
        <v>38</v>
      </c>
      <c r="C5" s="4" t="s">
        <v>31</v>
      </c>
      <c r="D5" s="4" t="s">
        <v>39</v>
      </c>
      <c r="E5" s="4">
        <v>150</v>
      </c>
      <c r="F5" s="4">
        <v>210</v>
      </c>
    </row>
    <row r="6" spans="1:6" ht="11.55" customHeight="1" x14ac:dyDescent="0.3">
      <c r="A6" s="4">
        <v>2023</v>
      </c>
      <c r="B6" s="4" t="s">
        <v>29</v>
      </c>
      <c r="C6" s="4" t="s">
        <v>28</v>
      </c>
      <c r="D6" s="4" t="s">
        <v>30</v>
      </c>
      <c r="E6" s="4">
        <v>180</v>
      </c>
      <c r="F6" s="4">
        <v>180</v>
      </c>
    </row>
    <row r="7" spans="1:6" ht="11.55" customHeight="1" x14ac:dyDescent="0.3">
      <c r="A7" s="4">
        <v>2023</v>
      </c>
      <c r="B7" s="4" t="s">
        <v>26</v>
      </c>
      <c r="C7" s="4" t="s">
        <v>37</v>
      </c>
      <c r="D7" s="4" t="s">
        <v>27</v>
      </c>
      <c r="E7" s="4">
        <v>140</v>
      </c>
      <c r="F7" s="4">
        <v>240</v>
      </c>
    </row>
    <row r="8" spans="1:6" ht="11.55" customHeight="1" x14ac:dyDescent="0.3">
      <c r="A8" s="4">
        <v>2023</v>
      </c>
      <c r="B8" s="4" t="s">
        <v>35</v>
      </c>
      <c r="C8" s="4" t="s">
        <v>34</v>
      </c>
      <c r="D8" s="4" t="s">
        <v>36</v>
      </c>
      <c r="E8" s="4">
        <v>190</v>
      </c>
      <c r="F8" s="4">
        <v>150</v>
      </c>
    </row>
    <row r="9" spans="1:6" ht="11.55" customHeight="1" x14ac:dyDescent="0.3">
      <c r="A9" s="4">
        <v>2023</v>
      </c>
      <c r="B9" s="4" t="s">
        <v>32</v>
      </c>
      <c r="C9" s="4" t="s">
        <v>28</v>
      </c>
      <c r="D9" s="4" t="s">
        <v>33</v>
      </c>
      <c r="E9" s="4">
        <v>160</v>
      </c>
      <c r="F9" s="4">
        <v>180</v>
      </c>
    </row>
    <row r="10" spans="1:6" ht="11.55" customHeight="1" x14ac:dyDescent="0.3">
      <c r="A10" s="4">
        <v>2023</v>
      </c>
      <c r="B10" s="4" t="s">
        <v>38</v>
      </c>
      <c r="C10" s="4" t="s">
        <v>25</v>
      </c>
      <c r="D10" s="4" t="s">
        <v>39</v>
      </c>
      <c r="E10" s="4">
        <v>200</v>
      </c>
      <c r="F10" s="4">
        <v>120</v>
      </c>
    </row>
    <row r="11" spans="1:6" ht="11.55" customHeight="1" x14ac:dyDescent="0.3">
      <c r="A11" s="4">
        <v>2023</v>
      </c>
      <c r="B11" s="4" t="s">
        <v>29</v>
      </c>
      <c r="C11" s="4" t="s">
        <v>31</v>
      </c>
      <c r="D11" s="4" t="s">
        <v>30</v>
      </c>
      <c r="E11" s="4">
        <v>170</v>
      </c>
      <c r="F11" s="4">
        <v>210</v>
      </c>
    </row>
    <row r="12" spans="1:6" ht="11.55" customHeight="1" x14ac:dyDescent="0.3">
      <c r="A12" s="4">
        <v>2024</v>
      </c>
      <c r="B12" s="4" t="s">
        <v>26</v>
      </c>
      <c r="C12" s="4" t="s">
        <v>25</v>
      </c>
      <c r="D12" s="4" t="s">
        <v>27</v>
      </c>
      <c r="E12" s="4">
        <v>420</v>
      </c>
      <c r="F12" s="4">
        <v>125</v>
      </c>
    </row>
    <row r="13" spans="1:6" ht="11.55" customHeight="1" x14ac:dyDescent="0.3">
      <c r="A13" s="4">
        <v>2024</v>
      </c>
      <c r="B13" s="4" t="s">
        <v>35</v>
      </c>
      <c r="C13" s="4" t="s">
        <v>25</v>
      </c>
      <c r="D13" s="4" t="s">
        <v>36</v>
      </c>
      <c r="E13" s="4">
        <v>300</v>
      </c>
      <c r="F13" s="4">
        <v>125</v>
      </c>
    </row>
    <row r="14" spans="1:6" ht="11.55" customHeight="1" x14ac:dyDescent="0.3">
      <c r="A14" s="4">
        <v>2024</v>
      </c>
      <c r="B14" s="4" t="s">
        <v>32</v>
      </c>
      <c r="C14" s="4" t="s">
        <v>34</v>
      </c>
      <c r="D14" s="4" t="s">
        <v>33</v>
      </c>
      <c r="E14" s="4">
        <v>260</v>
      </c>
      <c r="F14" s="4">
        <v>150</v>
      </c>
    </row>
    <row r="15" spans="1:6" ht="11.55" customHeight="1" x14ac:dyDescent="0.3">
      <c r="A15" s="4">
        <v>2024</v>
      </c>
      <c r="B15" s="4" t="s">
        <v>38</v>
      </c>
      <c r="C15" s="4" t="s">
        <v>31</v>
      </c>
      <c r="D15" s="4" t="s">
        <v>39</v>
      </c>
      <c r="E15" s="4">
        <v>180</v>
      </c>
      <c r="F15" s="4">
        <v>210</v>
      </c>
    </row>
    <row r="16" spans="1:6" ht="11.55" customHeight="1" x14ac:dyDescent="0.3">
      <c r="A16" s="4">
        <v>2024</v>
      </c>
      <c r="B16" s="4" t="s">
        <v>29</v>
      </c>
      <c r="C16" s="4" t="s">
        <v>28</v>
      </c>
      <c r="D16" s="4" t="s">
        <v>30</v>
      </c>
      <c r="E16" s="4">
        <v>210</v>
      </c>
      <c r="F16" s="4">
        <v>185</v>
      </c>
    </row>
    <row r="17" spans="1:6" ht="11.55" customHeight="1" x14ac:dyDescent="0.3">
      <c r="A17" s="4">
        <v>2024</v>
      </c>
      <c r="B17" s="4" t="s">
        <v>26</v>
      </c>
      <c r="C17" s="4" t="s">
        <v>37</v>
      </c>
      <c r="D17" s="4" t="s">
        <v>27</v>
      </c>
      <c r="E17" s="4">
        <v>160</v>
      </c>
      <c r="F17" s="4">
        <v>245</v>
      </c>
    </row>
    <row r="18" spans="1:6" ht="11.55" customHeight="1" x14ac:dyDescent="0.3">
      <c r="A18" s="4">
        <v>2024</v>
      </c>
      <c r="B18" s="4" t="s">
        <v>35</v>
      </c>
      <c r="C18" s="4" t="s">
        <v>31</v>
      </c>
      <c r="D18" s="4" t="s">
        <v>36</v>
      </c>
      <c r="E18" s="4">
        <v>140</v>
      </c>
      <c r="F18" s="4">
        <v>210</v>
      </c>
    </row>
    <row r="19" spans="1:6" ht="11.55" customHeight="1" x14ac:dyDescent="0.3">
      <c r="A19" s="4">
        <v>2024</v>
      </c>
      <c r="B19" s="4" t="s">
        <v>32</v>
      </c>
      <c r="C19" s="4" t="s">
        <v>28</v>
      </c>
      <c r="D19" s="4" t="s">
        <v>33</v>
      </c>
      <c r="E19" s="4">
        <v>200</v>
      </c>
      <c r="F19" s="4">
        <v>185</v>
      </c>
    </row>
    <row r="20" spans="1:6" ht="11.55" customHeight="1" x14ac:dyDescent="0.3">
      <c r="A20" s="4">
        <v>2024</v>
      </c>
      <c r="B20" s="4" t="s">
        <v>38</v>
      </c>
      <c r="C20" s="4" t="s">
        <v>34</v>
      </c>
      <c r="D20" s="4" t="s">
        <v>39</v>
      </c>
      <c r="E20" s="4">
        <v>170</v>
      </c>
      <c r="F20" s="4">
        <v>150</v>
      </c>
    </row>
    <row r="21" spans="1:6" ht="11.55" customHeight="1" x14ac:dyDescent="0.3">
      <c r="A21" s="4">
        <v>2024</v>
      </c>
      <c r="B21" s="4" t="s">
        <v>29</v>
      </c>
      <c r="C21" s="4" t="s">
        <v>25</v>
      </c>
      <c r="D21" s="4" t="s">
        <v>30</v>
      </c>
      <c r="E21" s="4">
        <v>220</v>
      </c>
      <c r="F21" s="4">
        <v>125</v>
      </c>
    </row>
    <row r="22" spans="1:6" ht="11.55" customHeight="1" x14ac:dyDescent="0.3">
      <c r="A22" s="4">
        <v>2025</v>
      </c>
      <c r="B22" s="4" t="s">
        <v>26</v>
      </c>
      <c r="C22" s="4" t="s">
        <v>25</v>
      </c>
      <c r="D22" s="4" t="s">
        <v>27</v>
      </c>
      <c r="E22" s="4">
        <v>480</v>
      </c>
      <c r="F22" s="4">
        <v>130</v>
      </c>
    </row>
    <row r="23" spans="1:6" ht="11.55" customHeight="1" x14ac:dyDescent="0.3">
      <c r="A23" s="4">
        <v>2025</v>
      </c>
      <c r="B23" s="4" t="s">
        <v>35</v>
      </c>
      <c r="C23" s="4" t="s">
        <v>25</v>
      </c>
      <c r="D23" s="4" t="s">
        <v>36</v>
      </c>
      <c r="E23" s="4">
        <v>330</v>
      </c>
      <c r="F23" s="4">
        <v>130</v>
      </c>
    </row>
    <row r="24" spans="1:6" ht="11.55" customHeight="1" x14ac:dyDescent="0.3">
      <c r="A24" s="4">
        <v>2025</v>
      </c>
      <c r="B24" s="4" t="s">
        <v>32</v>
      </c>
      <c r="C24" s="4" t="s">
        <v>34</v>
      </c>
      <c r="D24" s="4" t="s">
        <v>33</v>
      </c>
      <c r="E24" s="4">
        <v>220</v>
      </c>
      <c r="F24" s="4">
        <v>155</v>
      </c>
    </row>
    <row r="25" spans="1:6" ht="11.55" customHeight="1" x14ac:dyDescent="0.3">
      <c r="A25" s="4">
        <v>2025</v>
      </c>
      <c r="B25" s="4" t="s">
        <v>38</v>
      </c>
      <c r="C25" s="4" t="s">
        <v>31</v>
      </c>
      <c r="D25" s="4" t="s">
        <v>39</v>
      </c>
      <c r="E25" s="4">
        <v>200</v>
      </c>
      <c r="F25" s="4">
        <v>215</v>
      </c>
    </row>
    <row r="26" spans="1:6" ht="11.55" customHeight="1" x14ac:dyDescent="0.3">
      <c r="A26" s="4">
        <v>2025</v>
      </c>
      <c r="B26" s="4" t="s">
        <v>29</v>
      </c>
      <c r="C26" s="4" t="s">
        <v>28</v>
      </c>
      <c r="D26" s="4" t="s">
        <v>30</v>
      </c>
      <c r="E26" s="4">
        <v>230</v>
      </c>
      <c r="F26" s="4">
        <v>190</v>
      </c>
    </row>
    <row r="27" spans="1:6" ht="11.55" customHeight="1" x14ac:dyDescent="0.3">
      <c r="A27" s="4">
        <v>2025</v>
      </c>
      <c r="B27" s="4" t="s">
        <v>26</v>
      </c>
      <c r="C27" s="4" t="s">
        <v>37</v>
      </c>
      <c r="D27" s="4" t="s">
        <v>27</v>
      </c>
      <c r="E27" s="4">
        <v>180</v>
      </c>
      <c r="F27" s="4">
        <v>250</v>
      </c>
    </row>
    <row r="28" spans="1:6" ht="11.55" customHeight="1" x14ac:dyDescent="0.3">
      <c r="A28" s="4">
        <v>2025</v>
      </c>
      <c r="B28" s="4" t="s">
        <v>35</v>
      </c>
      <c r="C28" s="4" t="s">
        <v>34</v>
      </c>
      <c r="D28" s="4" t="s">
        <v>36</v>
      </c>
      <c r="E28" s="4">
        <v>160</v>
      </c>
      <c r="F28" s="4">
        <v>155</v>
      </c>
    </row>
    <row r="29" spans="1:6" ht="11.55" customHeight="1" x14ac:dyDescent="0.3">
      <c r="A29" s="4">
        <v>2025</v>
      </c>
      <c r="B29" s="4" t="s">
        <v>32</v>
      </c>
      <c r="C29" s="4" t="s">
        <v>28</v>
      </c>
      <c r="D29" s="4" t="s">
        <v>33</v>
      </c>
      <c r="E29" s="4">
        <v>210</v>
      </c>
      <c r="F29" s="4">
        <v>190</v>
      </c>
    </row>
    <row r="30" spans="1:6" ht="11.55" customHeight="1" x14ac:dyDescent="0.3">
      <c r="A30" s="4">
        <v>2025</v>
      </c>
      <c r="B30" s="4" t="s">
        <v>38</v>
      </c>
      <c r="C30" s="4" t="s">
        <v>25</v>
      </c>
      <c r="D30" s="4" t="s">
        <v>39</v>
      </c>
      <c r="E30" s="4">
        <v>260</v>
      </c>
      <c r="F30" s="4">
        <v>130</v>
      </c>
    </row>
    <row r="31" spans="1:6" ht="11.55" customHeight="1" x14ac:dyDescent="0.3">
      <c r="A31" s="4">
        <v>2025</v>
      </c>
      <c r="B31" s="4" t="s">
        <v>29</v>
      </c>
      <c r="C31" s="4" t="s">
        <v>31</v>
      </c>
      <c r="D31" s="4" t="s">
        <v>30</v>
      </c>
      <c r="E31" s="4">
        <v>190</v>
      </c>
      <c r="F31" s="4">
        <v>215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rightToLeft="1" workbookViewId="0"/>
  </sheetViews>
  <sheetFormatPr defaultRowHeight="14.4" x14ac:dyDescent="0.3"/>
  <cols>
    <col min="3" max="3" width="10.109375" customWidth="1"/>
  </cols>
  <sheetData>
    <row r="1" spans="1:6" ht="22.95" customHeight="1" x14ac:dyDescent="0.3">
      <c r="A1" s="3" t="s">
        <v>41</v>
      </c>
      <c r="B1" s="3" t="s">
        <v>17</v>
      </c>
      <c r="C1" s="3" t="s">
        <v>58</v>
      </c>
      <c r="D1" s="1"/>
      <c r="E1" s="1"/>
      <c r="F1" s="1"/>
    </row>
    <row r="2" spans="1:6" ht="11.55" customHeight="1" x14ac:dyDescent="0.3">
      <c r="A2" s="4">
        <v>2023</v>
      </c>
      <c r="B2" s="4" t="s">
        <v>25</v>
      </c>
      <c r="C2" s="4">
        <v>70</v>
      </c>
      <c r="D2" s="2"/>
      <c r="E2" s="2"/>
      <c r="F2" s="2"/>
    </row>
    <row r="3" spans="1:6" ht="11.55" customHeight="1" x14ac:dyDescent="0.3">
      <c r="A3" s="4">
        <v>2023</v>
      </c>
      <c r="B3" s="4" t="s">
        <v>34</v>
      </c>
      <c r="C3" s="4">
        <v>90</v>
      </c>
      <c r="D3" s="2"/>
      <c r="E3" s="2"/>
      <c r="F3" s="2"/>
    </row>
    <row r="4" spans="1:6" ht="11.55" customHeight="1" x14ac:dyDescent="0.3">
      <c r="A4" s="4">
        <v>2023</v>
      </c>
      <c r="B4" s="4" t="s">
        <v>31</v>
      </c>
      <c r="C4" s="4">
        <v>140</v>
      </c>
      <c r="D4" s="2"/>
      <c r="E4" s="2"/>
      <c r="F4" s="2"/>
    </row>
    <row r="5" spans="1:6" ht="11.55" customHeight="1" x14ac:dyDescent="0.3">
      <c r="A5" s="4">
        <v>2023</v>
      </c>
      <c r="B5" s="4" t="s">
        <v>28</v>
      </c>
      <c r="C5" s="4">
        <v>110</v>
      </c>
      <c r="D5" s="2"/>
      <c r="E5" s="2"/>
      <c r="F5" s="2"/>
    </row>
    <row r="6" spans="1:6" ht="11.55" customHeight="1" x14ac:dyDescent="0.3">
      <c r="A6" s="4">
        <v>2023</v>
      </c>
      <c r="B6" s="4" t="s">
        <v>37</v>
      </c>
      <c r="C6" s="4">
        <v>190</v>
      </c>
      <c r="D6" s="2"/>
      <c r="E6" s="2"/>
      <c r="F6" s="2"/>
    </row>
    <row r="7" spans="1:6" ht="11.55" customHeight="1" x14ac:dyDescent="0.3">
      <c r="A7" s="4">
        <v>2024</v>
      </c>
      <c r="B7" s="4" t="s">
        <v>25</v>
      </c>
      <c r="C7" s="4">
        <v>70</v>
      </c>
      <c r="D7" s="2"/>
      <c r="E7" s="2"/>
      <c r="F7" s="2"/>
    </row>
    <row r="8" spans="1:6" ht="11.55" customHeight="1" x14ac:dyDescent="0.3">
      <c r="A8" s="4">
        <v>2024</v>
      </c>
      <c r="B8" s="4" t="s">
        <v>34</v>
      </c>
      <c r="C8" s="4">
        <v>90</v>
      </c>
      <c r="D8" s="2"/>
      <c r="E8" s="2"/>
      <c r="F8" s="2"/>
    </row>
    <row r="9" spans="1:6" ht="11.55" customHeight="1" x14ac:dyDescent="0.3">
      <c r="A9" s="4">
        <v>2024</v>
      </c>
      <c r="B9" s="4" t="s">
        <v>31</v>
      </c>
      <c r="C9" s="4">
        <v>150</v>
      </c>
      <c r="D9" s="2"/>
      <c r="E9" s="2"/>
      <c r="F9" s="2"/>
    </row>
    <row r="10" spans="1:6" ht="11.55" customHeight="1" x14ac:dyDescent="0.3">
      <c r="A10" s="4">
        <v>2024</v>
      </c>
      <c r="B10" s="4" t="s">
        <v>28</v>
      </c>
      <c r="C10" s="4">
        <v>120</v>
      </c>
      <c r="D10" s="2"/>
      <c r="E10" s="2"/>
      <c r="F10" s="2"/>
    </row>
    <row r="11" spans="1:6" ht="11.55" customHeight="1" x14ac:dyDescent="0.3">
      <c r="A11" s="4">
        <v>2024</v>
      </c>
      <c r="B11" s="4" t="s">
        <v>37</v>
      </c>
      <c r="C11" s="4">
        <v>200</v>
      </c>
      <c r="D11" s="2"/>
      <c r="E11" s="2"/>
      <c r="F11" s="2"/>
    </row>
    <row r="12" spans="1:6" ht="11.55" customHeight="1" x14ac:dyDescent="0.3">
      <c r="A12" s="4">
        <v>2025</v>
      </c>
      <c r="B12" s="4" t="s">
        <v>25</v>
      </c>
      <c r="C12" s="4">
        <v>75</v>
      </c>
      <c r="D12" s="2"/>
      <c r="E12" s="2"/>
      <c r="F12" s="2"/>
    </row>
    <row r="13" spans="1:6" ht="11.55" customHeight="1" x14ac:dyDescent="0.3">
      <c r="A13" s="4">
        <v>2025</v>
      </c>
      <c r="B13" s="4" t="s">
        <v>34</v>
      </c>
      <c r="C13" s="4">
        <v>95</v>
      </c>
      <c r="D13" s="2"/>
      <c r="E13" s="2"/>
      <c r="F13" s="2"/>
    </row>
    <row r="14" spans="1:6" ht="11.55" customHeight="1" x14ac:dyDescent="0.3">
      <c r="A14" s="4">
        <v>2025</v>
      </c>
      <c r="B14" s="4" t="s">
        <v>31</v>
      </c>
      <c r="C14" s="4">
        <v>160</v>
      </c>
      <c r="D14" s="2"/>
      <c r="E14" s="2"/>
      <c r="F14" s="2"/>
    </row>
    <row r="15" spans="1:6" ht="11.55" customHeight="1" x14ac:dyDescent="0.3">
      <c r="A15" s="4">
        <v>2025</v>
      </c>
      <c r="B15" s="4" t="s">
        <v>28</v>
      </c>
      <c r="C15" s="4">
        <v>130</v>
      </c>
      <c r="D15" s="2"/>
      <c r="E15" s="2"/>
      <c r="F15" s="2"/>
    </row>
    <row r="16" spans="1:6" ht="11.55" customHeight="1" x14ac:dyDescent="0.3">
      <c r="A16" s="4">
        <v>2025</v>
      </c>
      <c r="B16" s="4" t="s">
        <v>37</v>
      </c>
      <c r="C16" s="4">
        <v>210</v>
      </c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2"/>
      <c r="B26" s="2"/>
      <c r="C26" s="2"/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2"/>
      <c r="B29" s="2"/>
      <c r="C29" s="2"/>
      <c r="D29" s="2"/>
      <c r="E29" s="2"/>
      <c r="F29" s="2"/>
    </row>
    <row r="30" spans="1:6" x14ac:dyDescent="0.3">
      <c r="A30" s="2"/>
      <c r="B30" s="2"/>
      <c r="C30" s="2"/>
      <c r="D30" s="2"/>
      <c r="E30" s="2"/>
      <c r="F30" s="2"/>
    </row>
    <row r="31" spans="1:6" x14ac:dyDescent="0.3">
      <c r="A31" s="2"/>
      <c r="B31" s="2"/>
      <c r="C31" s="2"/>
      <c r="D31" s="2"/>
      <c r="E31" s="2"/>
      <c r="F3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rightToLeft="1" workbookViewId="0">
      <selection activeCell="K2" sqref="K2"/>
    </sheetView>
  </sheetViews>
  <sheetFormatPr defaultRowHeight="14.4" x14ac:dyDescent="0.3"/>
  <cols>
    <col min="1" max="1" width="10" customWidth="1"/>
    <col min="2" max="2" width="14" customWidth="1"/>
    <col min="3" max="4" width="12" customWidth="1"/>
    <col min="5" max="5" width="10" customWidth="1"/>
    <col min="6" max="10" width="14" customWidth="1"/>
    <col min="11" max="11" width="12" customWidth="1"/>
  </cols>
  <sheetData>
    <row r="1" spans="1:11" x14ac:dyDescent="0.3">
      <c r="A1" s="10" t="s">
        <v>41</v>
      </c>
      <c r="B1" s="10" t="s">
        <v>23</v>
      </c>
      <c r="C1" s="10" t="s">
        <v>17</v>
      </c>
      <c r="D1" s="10" t="s">
        <v>24</v>
      </c>
      <c r="E1" s="10" t="s">
        <v>18</v>
      </c>
      <c r="F1" s="10" t="s">
        <v>57</v>
      </c>
      <c r="G1" s="10" t="s">
        <v>58</v>
      </c>
      <c r="H1" s="10" t="s">
        <v>19</v>
      </c>
      <c r="I1" s="10" t="s">
        <v>59</v>
      </c>
      <c r="J1" s="10" t="s">
        <v>20</v>
      </c>
      <c r="K1" s="10" t="s">
        <v>21</v>
      </c>
    </row>
    <row r="2" spans="1:11" x14ac:dyDescent="0.3">
      <c r="A2" s="19">
        <v>2023</v>
      </c>
      <c r="B2" s="19" t="s">
        <v>26</v>
      </c>
      <c r="C2" s="19" t="s">
        <v>25</v>
      </c>
      <c r="D2" s="19" t="s">
        <v>27</v>
      </c>
      <c r="E2" s="20">
        <v>320</v>
      </c>
      <c r="F2" s="21">
        <v>120</v>
      </c>
      <c r="G2" s="21">
        <f>SUMIFS(Costs!$C:$C,Costs!$A:$A,A2,Costs!$B:$B,C2)</f>
        <v>70</v>
      </c>
      <c r="H2" s="21">
        <f t="shared" ref="H2:H31" si="0">E2*F2</f>
        <v>38400</v>
      </c>
      <c r="I2" s="21">
        <f t="shared" ref="I2:I31" si="1">E2*G2</f>
        <v>22400</v>
      </c>
      <c r="J2" s="21">
        <f t="shared" ref="J2:J31" si="2">H2-I2</f>
        <v>16000</v>
      </c>
      <c r="K2" s="22">
        <f t="shared" ref="K2:K31" si="3">IF(H2=0,0,J2/H2)</f>
        <v>0.41666666666666669</v>
      </c>
    </row>
    <row r="3" spans="1:11" x14ac:dyDescent="0.3">
      <c r="A3" s="19">
        <v>2023</v>
      </c>
      <c r="B3" s="19" t="s">
        <v>35</v>
      </c>
      <c r="C3" s="19" t="s">
        <v>25</v>
      </c>
      <c r="D3" s="19" t="s">
        <v>36</v>
      </c>
      <c r="E3" s="20">
        <v>280</v>
      </c>
      <c r="F3" s="21">
        <v>120</v>
      </c>
      <c r="G3" s="21">
        <f>SUMIFS(Costs!$C:$C,Costs!$A:$A,A3,Costs!$B:$B,C3)</f>
        <v>70</v>
      </c>
      <c r="H3" s="21">
        <f t="shared" si="0"/>
        <v>33600</v>
      </c>
      <c r="I3" s="21">
        <f t="shared" si="1"/>
        <v>19600</v>
      </c>
      <c r="J3" s="21">
        <f t="shared" si="2"/>
        <v>14000</v>
      </c>
      <c r="K3" s="22">
        <f t="shared" si="3"/>
        <v>0.41666666666666669</v>
      </c>
    </row>
    <row r="4" spans="1:11" x14ac:dyDescent="0.3">
      <c r="A4" s="19">
        <v>2023</v>
      </c>
      <c r="B4" s="19" t="s">
        <v>32</v>
      </c>
      <c r="C4" s="19" t="s">
        <v>34</v>
      </c>
      <c r="D4" s="19" t="s">
        <v>33</v>
      </c>
      <c r="E4" s="20">
        <v>210</v>
      </c>
      <c r="F4" s="21">
        <v>150</v>
      </c>
      <c r="G4" s="21">
        <f>SUMIFS(Costs!$C:$C,Costs!$A:$A,A4,Costs!$B:$B,C4)</f>
        <v>90</v>
      </c>
      <c r="H4" s="21">
        <f t="shared" si="0"/>
        <v>31500</v>
      </c>
      <c r="I4" s="21">
        <f t="shared" si="1"/>
        <v>18900</v>
      </c>
      <c r="J4" s="21">
        <f t="shared" si="2"/>
        <v>12600</v>
      </c>
      <c r="K4" s="22">
        <f t="shared" si="3"/>
        <v>0.4</v>
      </c>
    </row>
    <row r="5" spans="1:11" x14ac:dyDescent="0.3">
      <c r="A5" s="19">
        <v>2023</v>
      </c>
      <c r="B5" s="19" t="s">
        <v>38</v>
      </c>
      <c r="C5" s="19" t="s">
        <v>31</v>
      </c>
      <c r="D5" s="19" t="s">
        <v>39</v>
      </c>
      <c r="E5" s="20">
        <v>150</v>
      </c>
      <c r="F5" s="21">
        <v>210</v>
      </c>
      <c r="G5" s="21">
        <f>SUMIFS(Costs!$C:$C,Costs!$A:$A,A5,Costs!$B:$B,C5)</f>
        <v>140</v>
      </c>
      <c r="H5" s="21">
        <f t="shared" si="0"/>
        <v>31500</v>
      </c>
      <c r="I5" s="21">
        <f t="shared" si="1"/>
        <v>21000</v>
      </c>
      <c r="J5" s="21">
        <f t="shared" si="2"/>
        <v>10500</v>
      </c>
      <c r="K5" s="22">
        <f t="shared" si="3"/>
        <v>0.33333333333333331</v>
      </c>
    </row>
    <row r="6" spans="1:11" x14ac:dyDescent="0.3">
      <c r="A6" s="19">
        <v>2023</v>
      </c>
      <c r="B6" s="19" t="s">
        <v>29</v>
      </c>
      <c r="C6" s="19" t="s">
        <v>28</v>
      </c>
      <c r="D6" s="19" t="s">
        <v>30</v>
      </c>
      <c r="E6" s="20">
        <v>180</v>
      </c>
      <c r="F6" s="21">
        <v>180</v>
      </c>
      <c r="G6" s="21">
        <f>SUMIFS(Costs!$C:$C,Costs!$A:$A,A6,Costs!$B:$B,C6)</f>
        <v>110</v>
      </c>
      <c r="H6" s="21">
        <f t="shared" si="0"/>
        <v>32400</v>
      </c>
      <c r="I6" s="21">
        <f t="shared" si="1"/>
        <v>19800</v>
      </c>
      <c r="J6" s="21">
        <f t="shared" si="2"/>
        <v>12600</v>
      </c>
      <c r="K6" s="22">
        <f t="shared" si="3"/>
        <v>0.3888888888888889</v>
      </c>
    </row>
    <row r="7" spans="1:11" x14ac:dyDescent="0.3">
      <c r="A7" s="19">
        <v>2023</v>
      </c>
      <c r="B7" s="19" t="s">
        <v>26</v>
      </c>
      <c r="C7" s="19" t="s">
        <v>37</v>
      </c>
      <c r="D7" s="19" t="s">
        <v>27</v>
      </c>
      <c r="E7" s="20">
        <v>140</v>
      </c>
      <c r="F7" s="21">
        <v>240</v>
      </c>
      <c r="G7" s="21">
        <f>SUMIFS(Costs!$C:$C,Costs!$A:$A,A7,Costs!$B:$B,C7)</f>
        <v>190</v>
      </c>
      <c r="H7" s="21">
        <f t="shared" si="0"/>
        <v>33600</v>
      </c>
      <c r="I7" s="21">
        <f t="shared" si="1"/>
        <v>26600</v>
      </c>
      <c r="J7" s="21">
        <f t="shared" si="2"/>
        <v>7000</v>
      </c>
      <c r="K7" s="22">
        <f t="shared" si="3"/>
        <v>0.20833333333333334</v>
      </c>
    </row>
    <row r="8" spans="1:11" x14ac:dyDescent="0.3">
      <c r="A8" s="19">
        <v>2023</v>
      </c>
      <c r="B8" s="19" t="s">
        <v>35</v>
      </c>
      <c r="C8" s="19" t="s">
        <v>34</v>
      </c>
      <c r="D8" s="19" t="s">
        <v>36</v>
      </c>
      <c r="E8" s="20">
        <v>190</v>
      </c>
      <c r="F8" s="21">
        <v>150</v>
      </c>
      <c r="G8" s="21">
        <f>SUMIFS(Costs!$C:$C,Costs!$A:$A,A8,Costs!$B:$B,C8)</f>
        <v>90</v>
      </c>
      <c r="H8" s="21">
        <f t="shared" si="0"/>
        <v>28500</v>
      </c>
      <c r="I8" s="21">
        <f t="shared" si="1"/>
        <v>17100</v>
      </c>
      <c r="J8" s="21">
        <f t="shared" si="2"/>
        <v>11400</v>
      </c>
      <c r="K8" s="22">
        <f t="shared" si="3"/>
        <v>0.4</v>
      </c>
    </row>
    <row r="9" spans="1:11" x14ac:dyDescent="0.3">
      <c r="A9" s="19">
        <v>2023</v>
      </c>
      <c r="B9" s="19" t="s">
        <v>32</v>
      </c>
      <c r="C9" s="19" t="s">
        <v>28</v>
      </c>
      <c r="D9" s="19" t="s">
        <v>33</v>
      </c>
      <c r="E9" s="20">
        <v>160</v>
      </c>
      <c r="F9" s="21">
        <v>180</v>
      </c>
      <c r="G9" s="21">
        <f>SUMIFS(Costs!$C:$C,Costs!$A:$A,A9,Costs!$B:$B,C9)</f>
        <v>110</v>
      </c>
      <c r="H9" s="21">
        <f t="shared" si="0"/>
        <v>28800</v>
      </c>
      <c r="I9" s="21">
        <f t="shared" si="1"/>
        <v>17600</v>
      </c>
      <c r="J9" s="21">
        <f t="shared" si="2"/>
        <v>11200</v>
      </c>
      <c r="K9" s="22">
        <f t="shared" si="3"/>
        <v>0.3888888888888889</v>
      </c>
    </row>
    <row r="10" spans="1:11" x14ac:dyDescent="0.3">
      <c r="A10" s="19">
        <v>2023</v>
      </c>
      <c r="B10" s="19" t="s">
        <v>38</v>
      </c>
      <c r="C10" s="19" t="s">
        <v>25</v>
      </c>
      <c r="D10" s="19" t="s">
        <v>39</v>
      </c>
      <c r="E10" s="20">
        <v>200</v>
      </c>
      <c r="F10" s="21">
        <v>120</v>
      </c>
      <c r="G10" s="21">
        <f>SUMIFS(Costs!$C:$C,Costs!$A:$A,A10,Costs!$B:$B,C10)</f>
        <v>70</v>
      </c>
      <c r="H10" s="21">
        <f t="shared" si="0"/>
        <v>24000</v>
      </c>
      <c r="I10" s="21">
        <f t="shared" si="1"/>
        <v>14000</v>
      </c>
      <c r="J10" s="21">
        <f t="shared" si="2"/>
        <v>10000</v>
      </c>
      <c r="K10" s="22">
        <f t="shared" si="3"/>
        <v>0.41666666666666669</v>
      </c>
    </row>
    <row r="11" spans="1:11" x14ac:dyDescent="0.3">
      <c r="A11" s="19">
        <v>2023</v>
      </c>
      <c r="B11" s="19" t="s">
        <v>29</v>
      </c>
      <c r="C11" s="19" t="s">
        <v>31</v>
      </c>
      <c r="D11" s="19" t="s">
        <v>30</v>
      </c>
      <c r="E11" s="20">
        <v>170</v>
      </c>
      <c r="F11" s="21">
        <v>210</v>
      </c>
      <c r="G11" s="21">
        <f>SUMIFS(Costs!$C:$C,Costs!$A:$A,A11,Costs!$B:$B,C11)</f>
        <v>140</v>
      </c>
      <c r="H11" s="21">
        <f t="shared" si="0"/>
        <v>35700</v>
      </c>
      <c r="I11" s="21">
        <f t="shared" si="1"/>
        <v>23800</v>
      </c>
      <c r="J11" s="21">
        <f t="shared" si="2"/>
        <v>11900</v>
      </c>
      <c r="K11" s="22">
        <f t="shared" si="3"/>
        <v>0.33333333333333331</v>
      </c>
    </row>
    <row r="12" spans="1:11" x14ac:dyDescent="0.3">
      <c r="A12" s="19">
        <v>2024</v>
      </c>
      <c r="B12" s="19" t="s">
        <v>26</v>
      </c>
      <c r="C12" s="19" t="s">
        <v>25</v>
      </c>
      <c r="D12" s="19" t="s">
        <v>27</v>
      </c>
      <c r="E12" s="20">
        <v>420</v>
      </c>
      <c r="F12" s="21">
        <v>125</v>
      </c>
      <c r="G12" s="21">
        <f>SUMIFS(Costs!$C:$C,Costs!$A:$A,A12,Costs!$B:$B,C12)</f>
        <v>70</v>
      </c>
      <c r="H12" s="21">
        <f t="shared" si="0"/>
        <v>52500</v>
      </c>
      <c r="I12" s="21">
        <f t="shared" si="1"/>
        <v>29400</v>
      </c>
      <c r="J12" s="21">
        <f t="shared" si="2"/>
        <v>23100</v>
      </c>
      <c r="K12" s="22">
        <f t="shared" si="3"/>
        <v>0.44</v>
      </c>
    </row>
    <row r="13" spans="1:11" x14ac:dyDescent="0.3">
      <c r="A13" s="19">
        <v>2024</v>
      </c>
      <c r="B13" s="19" t="s">
        <v>35</v>
      </c>
      <c r="C13" s="19" t="s">
        <v>25</v>
      </c>
      <c r="D13" s="19" t="s">
        <v>36</v>
      </c>
      <c r="E13" s="20">
        <v>300</v>
      </c>
      <c r="F13" s="21">
        <v>125</v>
      </c>
      <c r="G13" s="21">
        <f>SUMIFS(Costs!$C:$C,Costs!$A:$A,A13,Costs!$B:$B,C13)</f>
        <v>70</v>
      </c>
      <c r="H13" s="21">
        <f t="shared" si="0"/>
        <v>37500</v>
      </c>
      <c r="I13" s="21">
        <f t="shared" si="1"/>
        <v>21000</v>
      </c>
      <c r="J13" s="21">
        <f t="shared" si="2"/>
        <v>16500</v>
      </c>
      <c r="K13" s="22">
        <f t="shared" si="3"/>
        <v>0.44</v>
      </c>
    </row>
    <row r="14" spans="1:11" x14ac:dyDescent="0.3">
      <c r="A14" s="19">
        <v>2024</v>
      </c>
      <c r="B14" s="19" t="s">
        <v>32</v>
      </c>
      <c r="C14" s="19" t="s">
        <v>34</v>
      </c>
      <c r="D14" s="19" t="s">
        <v>33</v>
      </c>
      <c r="E14" s="20">
        <v>260</v>
      </c>
      <c r="F14" s="21">
        <v>150</v>
      </c>
      <c r="G14" s="21">
        <f>SUMIFS(Costs!$C:$C,Costs!$A:$A,A14,Costs!$B:$B,C14)</f>
        <v>90</v>
      </c>
      <c r="H14" s="21">
        <f t="shared" si="0"/>
        <v>39000</v>
      </c>
      <c r="I14" s="21">
        <f t="shared" si="1"/>
        <v>23400</v>
      </c>
      <c r="J14" s="21">
        <f t="shared" si="2"/>
        <v>15600</v>
      </c>
      <c r="K14" s="22">
        <f t="shared" si="3"/>
        <v>0.4</v>
      </c>
    </row>
    <row r="15" spans="1:11" x14ac:dyDescent="0.3">
      <c r="A15" s="19">
        <v>2024</v>
      </c>
      <c r="B15" s="19" t="s">
        <v>38</v>
      </c>
      <c r="C15" s="19" t="s">
        <v>31</v>
      </c>
      <c r="D15" s="19" t="s">
        <v>39</v>
      </c>
      <c r="E15" s="20">
        <v>180</v>
      </c>
      <c r="F15" s="21">
        <v>210</v>
      </c>
      <c r="G15" s="21">
        <f>SUMIFS(Costs!$C:$C,Costs!$A:$A,A15,Costs!$B:$B,C15)</f>
        <v>150</v>
      </c>
      <c r="H15" s="21">
        <f t="shared" si="0"/>
        <v>37800</v>
      </c>
      <c r="I15" s="21">
        <f t="shared" si="1"/>
        <v>27000</v>
      </c>
      <c r="J15" s="21">
        <f t="shared" si="2"/>
        <v>10800</v>
      </c>
      <c r="K15" s="22">
        <f t="shared" si="3"/>
        <v>0.2857142857142857</v>
      </c>
    </row>
    <row r="16" spans="1:11" x14ac:dyDescent="0.3">
      <c r="A16" s="19">
        <v>2024</v>
      </c>
      <c r="B16" s="19" t="s">
        <v>29</v>
      </c>
      <c r="C16" s="19" t="s">
        <v>28</v>
      </c>
      <c r="D16" s="19" t="s">
        <v>30</v>
      </c>
      <c r="E16" s="20">
        <v>210</v>
      </c>
      <c r="F16" s="21">
        <v>185</v>
      </c>
      <c r="G16" s="21">
        <f>SUMIFS(Costs!$C:$C,Costs!$A:$A,A16,Costs!$B:$B,C16)</f>
        <v>120</v>
      </c>
      <c r="H16" s="21">
        <f t="shared" si="0"/>
        <v>38850</v>
      </c>
      <c r="I16" s="21">
        <f t="shared" si="1"/>
        <v>25200</v>
      </c>
      <c r="J16" s="21">
        <f t="shared" si="2"/>
        <v>13650</v>
      </c>
      <c r="K16" s="22">
        <f t="shared" si="3"/>
        <v>0.35135135135135137</v>
      </c>
    </row>
    <row r="17" spans="1:11" x14ac:dyDescent="0.3">
      <c r="A17" s="19">
        <v>2024</v>
      </c>
      <c r="B17" s="19" t="s">
        <v>26</v>
      </c>
      <c r="C17" s="19" t="s">
        <v>37</v>
      </c>
      <c r="D17" s="19" t="s">
        <v>27</v>
      </c>
      <c r="E17" s="20">
        <v>160</v>
      </c>
      <c r="F17" s="21">
        <v>245</v>
      </c>
      <c r="G17" s="21">
        <f>SUMIFS(Costs!$C:$C,Costs!$A:$A,A17,Costs!$B:$B,C17)</f>
        <v>200</v>
      </c>
      <c r="H17" s="21">
        <f t="shared" si="0"/>
        <v>39200</v>
      </c>
      <c r="I17" s="21">
        <f t="shared" si="1"/>
        <v>32000</v>
      </c>
      <c r="J17" s="21">
        <f t="shared" si="2"/>
        <v>7200</v>
      </c>
      <c r="K17" s="22">
        <f t="shared" si="3"/>
        <v>0.18367346938775511</v>
      </c>
    </row>
    <row r="18" spans="1:11" x14ac:dyDescent="0.3">
      <c r="A18" s="19">
        <v>2024</v>
      </c>
      <c r="B18" s="19" t="s">
        <v>35</v>
      </c>
      <c r="C18" s="19" t="s">
        <v>31</v>
      </c>
      <c r="D18" s="19" t="s">
        <v>36</v>
      </c>
      <c r="E18" s="20">
        <v>140</v>
      </c>
      <c r="F18" s="21">
        <v>210</v>
      </c>
      <c r="G18" s="21">
        <f>SUMIFS(Costs!$C:$C,Costs!$A:$A,A18,Costs!$B:$B,C18)</f>
        <v>150</v>
      </c>
      <c r="H18" s="21">
        <f t="shared" si="0"/>
        <v>29400</v>
      </c>
      <c r="I18" s="21">
        <f t="shared" si="1"/>
        <v>21000</v>
      </c>
      <c r="J18" s="21">
        <f t="shared" si="2"/>
        <v>8400</v>
      </c>
      <c r="K18" s="22">
        <f t="shared" si="3"/>
        <v>0.2857142857142857</v>
      </c>
    </row>
    <row r="19" spans="1:11" x14ac:dyDescent="0.3">
      <c r="A19" s="19">
        <v>2024</v>
      </c>
      <c r="B19" s="19" t="s">
        <v>32</v>
      </c>
      <c r="C19" s="19" t="s">
        <v>28</v>
      </c>
      <c r="D19" s="19" t="s">
        <v>33</v>
      </c>
      <c r="E19" s="20">
        <v>200</v>
      </c>
      <c r="F19" s="21">
        <v>185</v>
      </c>
      <c r="G19" s="21">
        <f>SUMIFS(Costs!$C:$C,Costs!$A:$A,A19,Costs!$B:$B,C19)</f>
        <v>120</v>
      </c>
      <c r="H19" s="21">
        <f t="shared" si="0"/>
        <v>37000</v>
      </c>
      <c r="I19" s="21">
        <f t="shared" si="1"/>
        <v>24000</v>
      </c>
      <c r="J19" s="21">
        <f t="shared" si="2"/>
        <v>13000</v>
      </c>
      <c r="K19" s="22">
        <f t="shared" si="3"/>
        <v>0.35135135135135137</v>
      </c>
    </row>
    <row r="20" spans="1:11" x14ac:dyDescent="0.3">
      <c r="A20" s="19">
        <v>2024</v>
      </c>
      <c r="B20" s="19" t="s">
        <v>38</v>
      </c>
      <c r="C20" s="19" t="s">
        <v>34</v>
      </c>
      <c r="D20" s="19" t="s">
        <v>39</v>
      </c>
      <c r="E20" s="20">
        <v>170</v>
      </c>
      <c r="F20" s="21">
        <v>150</v>
      </c>
      <c r="G20" s="21">
        <f>SUMIFS(Costs!$C:$C,Costs!$A:$A,A20,Costs!$B:$B,C20)</f>
        <v>90</v>
      </c>
      <c r="H20" s="21">
        <f t="shared" si="0"/>
        <v>25500</v>
      </c>
      <c r="I20" s="21">
        <f t="shared" si="1"/>
        <v>15300</v>
      </c>
      <c r="J20" s="21">
        <f t="shared" si="2"/>
        <v>10200</v>
      </c>
      <c r="K20" s="22">
        <f t="shared" si="3"/>
        <v>0.4</v>
      </c>
    </row>
    <row r="21" spans="1:11" x14ac:dyDescent="0.3">
      <c r="A21" s="19">
        <v>2024</v>
      </c>
      <c r="B21" s="19" t="s">
        <v>29</v>
      </c>
      <c r="C21" s="19" t="s">
        <v>25</v>
      </c>
      <c r="D21" s="19" t="s">
        <v>30</v>
      </c>
      <c r="E21" s="20">
        <v>220</v>
      </c>
      <c r="F21" s="21">
        <v>125</v>
      </c>
      <c r="G21" s="21">
        <f>SUMIFS(Costs!$C:$C,Costs!$A:$A,A21,Costs!$B:$B,C21)</f>
        <v>70</v>
      </c>
      <c r="H21" s="21">
        <f t="shared" si="0"/>
        <v>27500</v>
      </c>
      <c r="I21" s="21">
        <f t="shared" si="1"/>
        <v>15400</v>
      </c>
      <c r="J21" s="21">
        <f t="shared" si="2"/>
        <v>12100</v>
      </c>
      <c r="K21" s="22">
        <f t="shared" si="3"/>
        <v>0.44</v>
      </c>
    </row>
    <row r="22" spans="1:11" x14ac:dyDescent="0.3">
      <c r="A22" s="19">
        <v>2025</v>
      </c>
      <c r="B22" s="19" t="s">
        <v>26</v>
      </c>
      <c r="C22" s="19" t="s">
        <v>25</v>
      </c>
      <c r="D22" s="19" t="s">
        <v>27</v>
      </c>
      <c r="E22" s="20">
        <v>480</v>
      </c>
      <c r="F22" s="21">
        <v>130</v>
      </c>
      <c r="G22" s="21">
        <f>SUMIFS(Costs!$C:$C,Costs!$A:$A,A22,Costs!$B:$B,C22)</f>
        <v>75</v>
      </c>
      <c r="H22" s="21">
        <f t="shared" si="0"/>
        <v>62400</v>
      </c>
      <c r="I22" s="21">
        <f t="shared" si="1"/>
        <v>36000</v>
      </c>
      <c r="J22" s="21">
        <f t="shared" si="2"/>
        <v>26400</v>
      </c>
      <c r="K22" s="22">
        <f t="shared" si="3"/>
        <v>0.42307692307692307</v>
      </c>
    </row>
    <row r="23" spans="1:11" x14ac:dyDescent="0.3">
      <c r="A23" s="19">
        <v>2025</v>
      </c>
      <c r="B23" s="19" t="s">
        <v>35</v>
      </c>
      <c r="C23" s="19" t="s">
        <v>25</v>
      </c>
      <c r="D23" s="19" t="s">
        <v>36</v>
      </c>
      <c r="E23" s="20">
        <v>330</v>
      </c>
      <c r="F23" s="21">
        <v>130</v>
      </c>
      <c r="G23" s="21">
        <f>SUMIFS(Costs!$C:$C,Costs!$A:$A,A23,Costs!$B:$B,C23)</f>
        <v>75</v>
      </c>
      <c r="H23" s="21">
        <f t="shared" si="0"/>
        <v>42900</v>
      </c>
      <c r="I23" s="21">
        <f t="shared" si="1"/>
        <v>24750</v>
      </c>
      <c r="J23" s="21">
        <f t="shared" si="2"/>
        <v>18150</v>
      </c>
      <c r="K23" s="22">
        <f t="shared" si="3"/>
        <v>0.42307692307692307</v>
      </c>
    </row>
    <row r="24" spans="1:11" x14ac:dyDescent="0.3">
      <c r="A24" s="19">
        <v>2025</v>
      </c>
      <c r="B24" s="19" t="s">
        <v>32</v>
      </c>
      <c r="C24" s="19" t="s">
        <v>34</v>
      </c>
      <c r="D24" s="19" t="s">
        <v>33</v>
      </c>
      <c r="E24" s="20">
        <v>220</v>
      </c>
      <c r="F24" s="21">
        <v>155</v>
      </c>
      <c r="G24" s="21">
        <f>SUMIFS(Costs!$C:$C,Costs!$A:$A,A24,Costs!$B:$B,C24)</f>
        <v>95</v>
      </c>
      <c r="H24" s="21">
        <f t="shared" si="0"/>
        <v>34100</v>
      </c>
      <c r="I24" s="21">
        <f t="shared" si="1"/>
        <v>20900</v>
      </c>
      <c r="J24" s="21">
        <f t="shared" si="2"/>
        <v>13200</v>
      </c>
      <c r="K24" s="22">
        <f t="shared" si="3"/>
        <v>0.38709677419354838</v>
      </c>
    </row>
    <row r="25" spans="1:11" x14ac:dyDescent="0.3">
      <c r="A25" s="19">
        <v>2025</v>
      </c>
      <c r="B25" s="19" t="s">
        <v>38</v>
      </c>
      <c r="C25" s="19" t="s">
        <v>31</v>
      </c>
      <c r="D25" s="19" t="s">
        <v>39</v>
      </c>
      <c r="E25" s="20">
        <v>200</v>
      </c>
      <c r="F25" s="21">
        <v>215</v>
      </c>
      <c r="G25" s="21">
        <f>SUMIFS(Costs!$C:$C,Costs!$A:$A,A25,Costs!$B:$B,C25)</f>
        <v>160</v>
      </c>
      <c r="H25" s="21">
        <f t="shared" si="0"/>
        <v>43000</v>
      </c>
      <c r="I25" s="21">
        <f t="shared" si="1"/>
        <v>32000</v>
      </c>
      <c r="J25" s="21">
        <f t="shared" si="2"/>
        <v>11000</v>
      </c>
      <c r="K25" s="22">
        <f t="shared" si="3"/>
        <v>0.2558139534883721</v>
      </c>
    </row>
    <row r="26" spans="1:11" x14ac:dyDescent="0.3">
      <c r="A26" s="19">
        <v>2025</v>
      </c>
      <c r="B26" s="19" t="s">
        <v>29</v>
      </c>
      <c r="C26" s="19" t="s">
        <v>28</v>
      </c>
      <c r="D26" s="19" t="s">
        <v>30</v>
      </c>
      <c r="E26" s="20">
        <v>230</v>
      </c>
      <c r="F26" s="21">
        <v>190</v>
      </c>
      <c r="G26" s="21">
        <f>SUMIFS(Costs!$C:$C,Costs!$A:$A,A26,Costs!$B:$B,C26)</f>
        <v>130</v>
      </c>
      <c r="H26" s="21">
        <f t="shared" si="0"/>
        <v>43700</v>
      </c>
      <c r="I26" s="21">
        <f t="shared" si="1"/>
        <v>29900</v>
      </c>
      <c r="J26" s="21">
        <f t="shared" si="2"/>
        <v>13800</v>
      </c>
      <c r="K26" s="22">
        <f t="shared" si="3"/>
        <v>0.31578947368421051</v>
      </c>
    </row>
    <row r="27" spans="1:11" x14ac:dyDescent="0.3">
      <c r="A27" s="19">
        <v>2025</v>
      </c>
      <c r="B27" s="19" t="s">
        <v>26</v>
      </c>
      <c r="C27" s="19" t="s">
        <v>37</v>
      </c>
      <c r="D27" s="19" t="s">
        <v>27</v>
      </c>
      <c r="E27" s="20">
        <v>180</v>
      </c>
      <c r="F27" s="21">
        <v>250</v>
      </c>
      <c r="G27" s="21">
        <f>SUMIFS(Costs!$C:$C,Costs!$A:$A,A27,Costs!$B:$B,C27)</f>
        <v>210</v>
      </c>
      <c r="H27" s="21">
        <f t="shared" si="0"/>
        <v>45000</v>
      </c>
      <c r="I27" s="21">
        <f t="shared" si="1"/>
        <v>37800</v>
      </c>
      <c r="J27" s="21">
        <f t="shared" si="2"/>
        <v>7200</v>
      </c>
      <c r="K27" s="22">
        <f t="shared" si="3"/>
        <v>0.16</v>
      </c>
    </row>
    <row r="28" spans="1:11" x14ac:dyDescent="0.3">
      <c r="A28" s="19">
        <v>2025</v>
      </c>
      <c r="B28" s="19" t="s">
        <v>35</v>
      </c>
      <c r="C28" s="19" t="s">
        <v>34</v>
      </c>
      <c r="D28" s="19" t="s">
        <v>36</v>
      </c>
      <c r="E28" s="20">
        <v>160</v>
      </c>
      <c r="F28" s="21">
        <v>155</v>
      </c>
      <c r="G28" s="21">
        <f>SUMIFS(Costs!$C:$C,Costs!$A:$A,A28,Costs!$B:$B,C28)</f>
        <v>95</v>
      </c>
      <c r="H28" s="21">
        <f t="shared" si="0"/>
        <v>24800</v>
      </c>
      <c r="I28" s="21">
        <f t="shared" si="1"/>
        <v>15200</v>
      </c>
      <c r="J28" s="21">
        <f t="shared" si="2"/>
        <v>9600</v>
      </c>
      <c r="K28" s="22">
        <f t="shared" si="3"/>
        <v>0.38709677419354838</v>
      </c>
    </row>
    <row r="29" spans="1:11" x14ac:dyDescent="0.3">
      <c r="A29" s="19">
        <v>2025</v>
      </c>
      <c r="B29" s="19" t="s">
        <v>32</v>
      </c>
      <c r="C29" s="19" t="s">
        <v>28</v>
      </c>
      <c r="D29" s="19" t="s">
        <v>33</v>
      </c>
      <c r="E29" s="20">
        <v>210</v>
      </c>
      <c r="F29" s="21">
        <v>190</v>
      </c>
      <c r="G29" s="21">
        <f>SUMIFS(Costs!$C:$C,Costs!$A:$A,A29,Costs!$B:$B,C29)</f>
        <v>130</v>
      </c>
      <c r="H29" s="21">
        <f t="shared" si="0"/>
        <v>39900</v>
      </c>
      <c r="I29" s="21">
        <f t="shared" si="1"/>
        <v>27300</v>
      </c>
      <c r="J29" s="21">
        <f t="shared" si="2"/>
        <v>12600</v>
      </c>
      <c r="K29" s="22">
        <f t="shared" si="3"/>
        <v>0.31578947368421051</v>
      </c>
    </row>
    <row r="30" spans="1:11" x14ac:dyDescent="0.3">
      <c r="A30" s="19">
        <v>2025</v>
      </c>
      <c r="B30" s="19" t="s">
        <v>38</v>
      </c>
      <c r="C30" s="19" t="s">
        <v>25</v>
      </c>
      <c r="D30" s="19" t="s">
        <v>39</v>
      </c>
      <c r="E30" s="20">
        <v>260</v>
      </c>
      <c r="F30" s="21">
        <v>130</v>
      </c>
      <c r="G30" s="21">
        <f>SUMIFS(Costs!$C:$C,Costs!$A:$A,A30,Costs!$B:$B,C30)</f>
        <v>75</v>
      </c>
      <c r="H30" s="21">
        <f t="shared" si="0"/>
        <v>33800</v>
      </c>
      <c r="I30" s="21">
        <f t="shared" si="1"/>
        <v>19500</v>
      </c>
      <c r="J30" s="21">
        <f t="shared" si="2"/>
        <v>14300</v>
      </c>
      <c r="K30" s="22">
        <f t="shared" si="3"/>
        <v>0.42307692307692307</v>
      </c>
    </row>
    <row r="31" spans="1:11" x14ac:dyDescent="0.3">
      <c r="A31" s="19">
        <v>2025</v>
      </c>
      <c r="B31" s="19" t="s">
        <v>29</v>
      </c>
      <c r="C31" s="19" t="s">
        <v>31</v>
      </c>
      <c r="D31" s="19" t="s">
        <v>30</v>
      </c>
      <c r="E31" s="20">
        <v>190</v>
      </c>
      <c r="F31" s="21">
        <v>215</v>
      </c>
      <c r="G31" s="21">
        <f>SUMIFS(Costs!$C:$C,Costs!$A:$A,A31,Costs!$B:$B,C31)</f>
        <v>160</v>
      </c>
      <c r="H31" s="21">
        <f t="shared" si="0"/>
        <v>40850</v>
      </c>
      <c r="I31" s="21">
        <f t="shared" si="1"/>
        <v>30400</v>
      </c>
      <c r="J31" s="21">
        <f t="shared" si="2"/>
        <v>10450</v>
      </c>
      <c r="K31" s="22">
        <f t="shared" si="3"/>
        <v>0.2558139534883721</v>
      </c>
    </row>
  </sheetData>
  <conditionalFormatting sqref="K2:K31">
    <cfRule type="expression" dxfId="0" priority="1">
      <formula>K2&lt;0.25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Summary</vt:lpstr>
      <vt:lpstr>Dashboard</vt:lpstr>
      <vt:lpstr>Sales</vt:lpstr>
      <vt:lpstr>Costs</vt:lpstr>
      <vt:lpstr>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שירה מימון</cp:lastModifiedBy>
  <dcterms:created xsi:type="dcterms:W3CDTF">2026-03-16T10:13:14Z</dcterms:created>
  <dcterms:modified xsi:type="dcterms:W3CDTF">2026-03-16T10:13:15Z</dcterms:modified>
</cp:coreProperties>
</file>